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IMIPE\"/>
    </mc:Choice>
  </mc:AlternateContent>
  <bookViews>
    <workbookView xWindow="0" yWindow="0" windowWidth="28800" windowHeight="12210" activeTab="5"/>
  </bookViews>
  <sheets>
    <sheet name="INGRESOS" sheetId="1" r:id="rId1"/>
    <sheet name="EGRESOS" sheetId="2" r:id="rId2"/>
    <sheet name="COG" sheetId="3" r:id="rId3"/>
    <sheet name="6" sheetId="4" r:id="rId4"/>
    <sheet name="15" sheetId="5" r:id="rId5"/>
    <sheet name="16" sheetId="6" r:id="rId6"/>
  </sheets>
  <externalReferences>
    <externalReference r:id="rId7"/>
  </externalReferences>
  <definedNames>
    <definedName name="_xlnm._FilterDatabase" localSheetId="3" hidden="1">'6'!$A$4:$C$141</definedName>
    <definedName name="_xlnm._FilterDatabase" localSheetId="2" hidden="1">COG!$A$2:$C$146</definedName>
    <definedName name="_ftn1" localSheetId="4">'[1]1'!#REF!</definedName>
    <definedName name="_ftn1" localSheetId="5">'[1]1'!#REF!</definedName>
    <definedName name="_ftn1" localSheetId="3">'[1]1'!#REF!</definedName>
    <definedName name="_ftn1">'[1]1'!#REF!</definedName>
    <definedName name="_ftn2" localSheetId="4">'[1]5'!#REF!</definedName>
    <definedName name="_ftn2" localSheetId="5">'[1]5'!#REF!</definedName>
    <definedName name="_ftn2" localSheetId="3">'[1]5'!#REF!</definedName>
    <definedName name="_ftn2">'[1]5'!#REF!</definedName>
    <definedName name="_ftnref2" localSheetId="4">'[1]5'!#REF!</definedName>
    <definedName name="_ftnref2" localSheetId="5">'[1]5'!#REF!</definedName>
    <definedName name="_ftnref2" localSheetId="3">'[1]5'!#REF!</definedName>
    <definedName name="_ftnref2">'[1]5'!#REF!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" i="6" l="1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C103" i="2"/>
  <c r="C102" i="2" s="1"/>
  <c r="C83" i="2"/>
  <c r="C82" i="2"/>
  <c r="C55" i="2"/>
  <c r="C54" i="2" s="1"/>
  <c r="C29" i="2"/>
  <c r="C28" i="2"/>
  <c r="C7" i="2"/>
  <c r="C6" i="2" s="1"/>
  <c r="C5" i="2"/>
</calcChain>
</file>

<file path=xl/sharedStrings.xml><?xml version="1.0" encoding="utf-8"?>
<sst xmlns="http://schemas.openxmlformats.org/spreadsheetml/2006/main" count="771" uniqueCount="581">
  <si>
    <t>INSTITUTO MUNICIPAL DE INVESTIGACION, PLANEACIÓN Y ESTADÍSTICA PARA EL MUNICIPIO DE CELAYA, GTO</t>
  </si>
  <si>
    <t>MUNICIPIO DE CELAYA GUANAJUATO</t>
  </si>
  <si>
    <t>ANALÍTICO DE INGRESOS</t>
  </si>
  <si>
    <t>CRI</t>
  </si>
  <si>
    <t>DENOMINACIÓN</t>
  </si>
  <si>
    <t>APROBADO</t>
  </si>
  <si>
    <t>F.F.</t>
  </si>
  <si>
    <t>910101</t>
  </si>
  <si>
    <t>TRANSFERENCIA PARA SERVICIOS PERSONALES</t>
  </si>
  <si>
    <t>910102</t>
  </si>
  <si>
    <t>TRANSFERENCIA PARA MATERIALES Y SUMINISTROS</t>
  </si>
  <si>
    <t>910103</t>
  </si>
  <si>
    <t>TRANSFERENCIA PARA SERVICIOS BÁSICOS</t>
  </si>
  <si>
    <t>910105</t>
  </si>
  <si>
    <t>TRANSFERENCIA PARA BIENES MUEBLES,INMUEBLES E INTANGIBLES</t>
  </si>
  <si>
    <t>ANALÍTICO DE EGRESOS</t>
  </si>
  <si>
    <t>C.A/C.P/COG</t>
  </si>
  <si>
    <t>FF</t>
  </si>
  <si>
    <t>C.F/C.T.G</t>
  </si>
  <si>
    <t>C.E</t>
  </si>
  <si>
    <t>PRESUPUESTO DE EGRESOS</t>
  </si>
  <si>
    <t>1.8.2</t>
  </si>
  <si>
    <t xml:space="preserve">E0001  </t>
  </si>
  <si>
    <t>DIRECCIONAMIENTO DEL IMIPE</t>
  </si>
  <si>
    <t xml:space="preserve">31120-8801 </t>
  </si>
  <si>
    <t>DIRECCION GENERAL</t>
  </si>
  <si>
    <t>Sueldos Base</t>
  </si>
  <si>
    <t>Prima Vacacional</t>
  </si>
  <si>
    <t>Gratificación de fin de año</t>
  </si>
  <si>
    <t>Aportaciones IMSS</t>
  </si>
  <si>
    <t>Aportaciones INFONAVIT</t>
  </si>
  <si>
    <t>Combus p Serv pub</t>
  </si>
  <si>
    <t>Servicio telefonía celular</t>
  </si>
  <si>
    <t>Servicios de acceso de internet</t>
  </si>
  <si>
    <t>Serv Estadísticos</t>
  </si>
  <si>
    <t>Seguro de bienes patrimoniales</t>
  </si>
  <si>
    <t>Cons y mantto Inm</t>
  </si>
  <si>
    <t xml:space="preserve"> Instal Binformat</t>
  </si>
  <si>
    <t xml:space="preserve"> Mantto Vehíc</t>
  </si>
  <si>
    <t xml:space="preserve"> Pasajes aéreos Nac</t>
  </si>
  <si>
    <t xml:space="preserve"> Pasajes terr Nac</t>
  </si>
  <si>
    <t>Viáticos nacionales</t>
  </si>
  <si>
    <t>Otros Serv Traslado</t>
  </si>
  <si>
    <t>Gto Oficina SP</t>
  </si>
  <si>
    <t>3921  Otros impuestos y derechos</t>
  </si>
  <si>
    <t>3981  Impuesto sobre nóminas</t>
  </si>
  <si>
    <t>E0002</t>
  </si>
  <si>
    <t>ASPECTO OPERATIVO DEL INSTITUTO</t>
  </si>
  <si>
    <t>31120-8802</t>
  </si>
  <si>
    <t>DIRECCION DE PLANEACION</t>
  </si>
  <si>
    <t xml:space="preserve"> Materiales y útiles de oficina</t>
  </si>
  <si>
    <t>Maty útiles impresi</t>
  </si>
  <si>
    <t>Mat impreso e inform. Digital</t>
  </si>
  <si>
    <t>Material de limpieza</t>
  </si>
  <si>
    <t>Materiales Diversos</t>
  </si>
  <si>
    <t>Servicio telefonia tradicional</t>
  </si>
  <si>
    <t>Cons y mtto inmuebles</t>
  </si>
  <si>
    <t>Instal BInformat</t>
  </si>
  <si>
    <t>Pasajes terr Nac</t>
  </si>
  <si>
    <t>Otros impuestos y derechos</t>
  </si>
  <si>
    <t>Impuesto sobre nóminas</t>
  </si>
  <si>
    <t>E0003</t>
  </si>
  <si>
    <t>ADMINISTRAR Y CONTROLAR EL RECURSO</t>
  </si>
  <si>
    <t>31120-8803</t>
  </si>
  <si>
    <t>COORDINACION ADMINISTRATIVA</t>
  </si>
  <si>
    <t>Remun Horas extra</t>
  </si>
  <si>
    <t>Aportaciones al ISSEG</t>
  </si>
  <si>
    <t xml:space="preserve"> Aportaciones INFONAVIT</t>
  </si>
  <si>
    <t>Capacitación SP</t>
  </si>
  <si>
    <t>Materiales y útiles de oficina</t>
  </si>
  <si>
    <t>Servicio de energía eléctrica</t>
  </si>
  <si>
    <t>Servicio telefonía tradicional</t>
  </si>
  <si>
    <t>Servicios de vigilancia</t>
  </si>
  <si>
    <t>Instal Mobil Adm</t>
  </si>
  <si>
    <t>Mantto Vehíc</t>
  </si>
  <si>
    <t>E0004</t>
  </si>
  <si>
    <t>PLANEACION DEL DESARROLLO</t>
  </si>
  <si>
    <t>31120-8804</t>
  </si>
  <si>
    <t>COORDINACION COPLADEM</t>
  </si>
  <si>
    <t>Servicios de capacitación</t>
  </si>
  <si>
    <t xml:space="preserve"> Viáticos nacionales</t>
  </si>
  <si>
    <t>E0005</t>
  </si>
  <si>
    <t>AREA DE PROYECTOS</t>
  </si>
  <si>
    <t>31120-8805</t>
  </si>
  <si>
    <t>DIRECCION DE PROYECTOS</t>
  </si>
  <si>
    <t xml:space="preserve"> Maty útiles impresi</t>
  </si>
  <si>
    <t xml:space="preserve"> Combus p Serv pub</t>
  </si>
  <si>
    <t xml:space="preserve"> Servicio telefonía celular</t>
  </si>
  <si>
    <t xml:space="preserve"> Seguro de bienes patrimoniales</t>
  </si>
  <si>
    <t xml:space="preserve"> Instal BInformat</t>
  </si>
  <si>
    <t>Computadoras y equipo periférico</t>
  </si>
  <si>
    <t>INSTITUTO MUNICIPAL DE INVESTIGACION, PLANEACIÓN Y ESTADÍSTICA PARA EL MUNICIPIO DE CELAYA, GTO.</t>
  </si>
  <si>
    <t>Capítulo-Concepto-Partida genérica</t>
  </si>
  <si>
    <t>Presupuesto aprobado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</si>
  <si>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</si>
  <si>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</si>
  <si>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</si>
  <si>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</si>
  <si>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</si>
  <si>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</si>
  <si>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ADICIONALES Y ESPECIALES</t>
  </si>
  <si>
    <t>Primas por años de servicios efectivos prestados</t>
  </si>
  <si>
    <t>Primas de vacaciones, dominical y gratificación de fin de año</t>
  </si>
  <si>
    <t xml:space="preserve"> </t>
  </si>
  <si>
    <t>Prima vacacional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</si>
  <si>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</si>
  <si>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</si>
  <si>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</si>
  <si>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</si>
  <si>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</si>
  <si>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</si>
  <si>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</si>
  <si>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</si>
  <si>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</si>
  <si>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</si>
  <si>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</si>
  <si>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Apoyos a la capacitación de los servidores publicos</t>
  </si>
  <si>
    <t>Capacitación de los servidores públicos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</si>
  <si>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</si>
  <si>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</si>
  <si>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</si>
  <si>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</si>
  <si>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</si>
  <si>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</si>
  <si>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</si>
  <si>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Materiales y útiles de enseñanza</t>
  </si>
  <si>
    <t>Materiales para el registro e identificación de bienes y personas</t>
  </si>
  <si>
    <t>OTROS MATERIALES Y ARTICULOS DE CONSTRUCCION Y REPARACIÓN</t>
  </si>
  <si>
    <t>Materiales diversos</t>
  </si>
  <si>
    <t>COMBUSTIBLES, LUBRICANTES Y ADITIVOS</t>
  </si>
  <si>
    <t>Combustibles, lubricantes y aditivos</t>
  </si>
  <si>
    <t>Carbón y sus derivados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</si>
  <si>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</si>
  <si>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</si>
  <si>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</si>
  <si>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</si>
  <si>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</si>
  <si>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</si>
  <si>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</si>
  <si>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</si>
  <si>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</si>
  <si>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</si>
  <si>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</si>
  <si>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</si>
  <si>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</si>
  <si>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</si>
  <si>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</si>
  <si>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investigación científica y desarrollo</t>
  </si>
  <si>
    <t>Servicios estadísticos y geográficos</t>
  </si>
  <si>
    <t>Servicios de apoyo administrativo, traducción, fotocopiado e impresión</t>
  </si>
  <si>
    <t>Servicios de protección y seguridad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</si>
  <si>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</si>
  <si>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</si>
  <si>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</si>
  <si>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</si>
  <si>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</si>
  <si>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</si>
  <si>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</si>
  <si>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</si>
  <si>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</si>
  <si>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</si>
  <si>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</si>
  <si>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</si>
  <si>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Conservación y mantenimiento de inmuebles</t>
  </si>
  <si>
    <t>Instalación, reparación y mantenimiento de mobiliario y equipo de administración, educacional y recreativo</t>
  </si>
  <si>
    <t>Instalación de mobiliario y equipo de administración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</si>
  <si>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</si>
  <si>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</si>
  <si>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</si>
  <si>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Mantenimiento y conservación de vehiculos terrestres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</si>
  <si>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</si>
  <si>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</si>
  <si>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</si>
  <si>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</si>
  <si>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TRASLADO Y VIÁTICOS</t>
  </si>
  <si>
    <t>Pasajes aéreos</t>
  </si>
  <si>
    <t>Pasajes aéreos nacionales</t>
  </si>
  <si>
    <t>Pasajes terrestres</t>
  </si>
  <si>
    <t>Pasajes terrestres nacionales para servidores públicos</t>
  </si>
  <si>
    <t>Pasajes marítimos, lacustres y fluviales</t>
  </si>
  <si>
    <t>Autotransporte</t>
  </si>
  <si>
    <t>Viáticos en el país</t>
  </si>
  <si>
    <t>3751</t>
  </si>
  <si>
    <t>Viáticos nacionales para servidores públicos en el desempeño de sus funciones oficiales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</si>
  <si>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</si>
  <si>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</si>
  <si>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</si>
  <si>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</si>
  <si>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3791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</si>
  <si>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</si>
  <si>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</si>
  <si>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</si>
  <si>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</si>
  <si>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</si>
  <si>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</si>
  <si>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</si>
  <si>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Gto oficina SP</t>
  </si>
  <si>
    <t>OTROS SERVICIOS GENERALES</t>
  </si>
  <si>
    <t>Servicios funerarios y de cementerios</t>
  </si>
  <si>
    <t>Impuestos y derechos</t>
  </si>
  <si>
    <t>3921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</si>
  <si>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</si>
  <si>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</si>
  <si>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</si>
  <si>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</si>
  <si>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</si>
  <si>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</si>
  <si>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3981</t>
  </si>
  <si>
    <t>Otros servicios generales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</si>
  <si>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</si>
  <si>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</si>
  <si>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</si>
  <si>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</si>
  <si>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</si>
  <si>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</si>
  <si>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</si>
  <si>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Equipo de cómputo y equipo periferico</t>
  </si>
  <si>
    <t>Otros mobiliarios y equipos de administración</t>
  </si>
  <si>
    <t>Total presupuesto de egresos</t>
  </si>
  <si>
    <t>El presupuesto asignado para el concepto de comunicación social es de __________ y se desglosa en la partida 3600 “Servicios de comunicación social y publicidad” de la clasificación por objeto del gasto.</t>
  </si>
  <si>
    <t> 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</si>
  <si>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</si>
  <si>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</si>
  <si>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</si>
  <si>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</si>
  <si>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</si>
  <si>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</si>
  <si>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</si>
  <si>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</si>
  <si>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</si>
  <si>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</si>
  <si>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</si>
  <si>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</si>
  <si>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</si>
  <si>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</si>
  <si>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</si>
  <si>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</si>
  <si>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</si>
  <si>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</si>
  <si>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</si>
  <si>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</si>
  <si>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</si>
  <si>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</si>
  <si>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</si>
  <si>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</si>
  <si>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</si>
  <si>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</si>
  <si>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</si>
  <si>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</si>
  <si>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</si>
  <si>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</si>
  <si>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</si>
  <si>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</si>
  <si>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</si>
  <si>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</si>
  <si>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</si>
  <si>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</si>
  <si>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</si>
  <si>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</si>
  <si>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</si>
  <si>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</si>
  <si>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</si>
  <si>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</si>
  <si>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</si>
  <si>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</si>
  <si>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</si>
  <si>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</si>
  <si>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</si>
  <si>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</si>
  <si>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</si>
  <si>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</si>
  <si>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</si>
  <si>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</si>
  <si>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</si>
  <si>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</si>
  <si>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</si>
  <si>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</si>
  <si>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</si>
  <si>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</si>
  <si>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</si>
  <si>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</si>
  <si>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</si>
  <si>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</si>
  <si>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</si>
  <si>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</si>
  <si>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</si>
  <si>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</si>
  <si>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</si>
  <si>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</si>
  <si>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</si>
  <si>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</si>
  <si>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</si>
  <si>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</si>
  <si>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</si>
  <si>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</si>
  <si>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</si>
  <si>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</si>
  <si>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</si>
  <si>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</si>
  <si>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</si>
  <si>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</si>
  <si>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</si>
  <si>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</si>
  <si>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</si>
  <si>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</si>
  <si>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</si>
  <si>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</si>
  <si>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</si>
  <si>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</si>
  <si>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</si>
  <si>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</si>
  <si>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</si>
  <si>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</si>
  <si>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</si>
  <si>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</si>
  <si>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</si>
  <si>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</si>
  <si>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</si>
  <si>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</si>
  <si>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</si>
  <si>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</si>
  <si>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</si>
  <si>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</si>
  <si>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</si>
  <si>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</si>
  <si>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</si>
  <si>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</si>
  <si>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</si>
  <si>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</si>
  <si>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</si>
  <si>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</si>
  <si>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</si>
  <si>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</si>
  <si>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</si>
  <si>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</si>
  <si>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</si>
  <si>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</si>
  <si>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</si>
  <si>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</si>
  <si>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</si>
  <si>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</si>
  <si>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</si>
  <si>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</si>
  <si>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</si>
  <si>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</si>
  <si>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</si>
  <si>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</si>
  <si>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</si>
  <si>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</si>
  <si>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</si>
  <si>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</si>
  <si>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</si>
  <si>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</si>
  <si>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</si>
  <si>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</si>
  <si>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</si>
  <si>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</si>
  <si>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</si>
  <si>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</si>
  <si>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</si>
  <si>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</si>
  <si>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</si>
  <si>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</si>
  <si>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</si>
  <si>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</si>
  <si>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</si>
  <si>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</si>
  <si>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</si>
  <si>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</si>
  <si>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</si>
  <si>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</si>
  <si>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</si>
  <si>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</si>
  <si>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</si>
  <si>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</si>
  <si>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</si>
  <si>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</si>
  <si>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</si>
  <si>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</si>
  <si>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</si>
  <si>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</si>
  <si>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</si>
  <si>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</si>
  <si>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</si>
  <si>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</si>
  <si>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</si>
  <si>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</si>
  <si>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</si>
  <si>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</si>
  <si>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</si>
  <si>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</si>
  <si>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</si>
  <si>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</si>
  <si>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</si>
  <si>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</si>
  <si>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</si>
  <si>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</si>
  <si>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</si>
  <si>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</si>
  <si>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</si>
  <si>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</si>
  <si>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</si>
  <si>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</si>
  <si>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</si>
  <si>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</si>
  <si>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</si>
  <si>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</si>
  <si>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</si>
  <si>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</si>
  <si>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</si>
  <si>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</si>
  <si>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</si>
  <si>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</si>
  <si>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</si>
  <si>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</si>
  <si>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</si>
  <si>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</si>
  <si>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</si>
  <si>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</si>
  <si>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</si>
  <si>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</si>
  <si>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</si>
  <si>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</si>
  <si>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</si>
  <si>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</si>
  <si>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</si>
  <si>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</si>
  <si>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</si>
  <si>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</si>
  <si>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</si>
  <si>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</si>
  <si>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</si>
  <si>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</si>
  <si>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</si>
  <si>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</si>
  <si>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</si>
  <si>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</si>
  <si>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</si>
  <si>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</si>
  <si>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</si>
  <si>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</si>
  <si>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</si>
  <si>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</si>
  <si>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</si>
  <si>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</si>
  <si>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</si>
  <si>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</si>
  <si>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</si>
  <si>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</si>
  <si>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</si>
  <si>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</si>
  <si>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</si>
  <si>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</si>
  <si>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</si>
  <si>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</si>
  <si>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</si>
  <si>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</si>
  <si>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</si>
  <si>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</si>
  <si>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</si>
  <si>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</si>
  <si>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</si>
  <si>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</si>
  <si>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</si>
  <si>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</si>
  <si>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</si>
  <si>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</si>
  <si>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</si>
  <si>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</si>
  <si>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</si>
  <si>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</si>
  <si>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</si>
  <si>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</si>
  <si>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</si>
  <si>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</si>
  <si>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</si>
  <si>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</si>
  <si>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</si>
  <si>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</si>
  <si>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</si>
  <si>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</si>
  <si>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</si>
  <si>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</si>
  <si>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</si>
  <si>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</si>
  <si>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</si>
  <si>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</si>
  <si>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</si>
  <si>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</si>
  <si>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</si>
  <si>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</si>
  <si>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</si>
  <si>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</si>
  <si>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</si>
  <si>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</si>
  <si>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DIRECTOR GENERAL</t>
  </si>
  <si>
    <t>ASISTENTE DIRECTOR GENERAL</t>
  </si>
  <si>
    <t>JEFATURA JURIDICA</t>
  </si>
  <si>
    <t>JEFATURA DE INTEGRACION DE EXPEDIENTES</t>
  </si>
  <si>
    <t>Suma</t>
  </si>
  <si>
    <t>-</t>
  </si>
  <si>
    <t>ASISTENTE DE DIRECCION DE PLANEACION</t>
  </si>
  <si>
    <t>COORDINACION DE COPLADEM</t>
  </si>
  <si>
    <t>AUXILIAR DE COORD. COPLADEM</t>
  </si>
  <si>
    <t>COORDINACION TÉCNICA</t>
  </si>
  <si>
    <t>ASISTENTE DE COORDINACIÓN TÉCNICA</t>
  </si>
  <si>
    <t>JEFATURA DE INFORMACIÓN ESTADÍSTICA Y GEOGRAFICA</t>
  </si>
  <si>
    <t>AUXILIAR DE CARTOGRAFÍA</t>
  </si>
  <si>
    <t>AUXILIAR DE ESTADISTICA</t>
  </si>
  <si>
    <t>AUXILIAR DE INFORMACIÓN, ESTADÍSTICA Y GEOGRÁFICA</t>
  </si>
  <si>
    <t>ENCARGADO DE PROYECTOS</t>
  </si>
  <si>
    <t>AUXILIAR DE PROYECTOS</t>
  </si>
  <si>
    <t>JEFATURA DUOET</t>
  </si>
  <si>
    <t>ASISTENTE JEFATURA DUOET</t>
  </si>
  <si>
    <t>JEFATURA DE FOTOGRAMETRÍA</t>
  </si>
  <si>
    <t>JEFATURA DE SEGUIMIENTO AL PROGRAMA DE GOBIERNO</t>
  </si>
  <si>
    <t>ASISTENTE JEFATURA DE SEGUIMIENTO AL PROGRAMA DE GOBIERNO</t>
  </si>
  <si>
    <t>AUXILIAR CAE</t>
  </si>
  <si>
    <t>COORDINACIÓN ADMINISTRATIVA</t>
  </si>
  <si>
    <t>AUXILIAR CONTABLE</t>
  </si>
  <si>
    <t>AUXILIAR DE EL AREA DE ENLACE DE PROGRAMAS</t>
  </si>
  <si>
    <t>MENSAJERO</t>
  </si>
  <si>
    <t>INTENDENTE</t>
  </si>
  <si>
    <t>DIRECTOR DE PROYECTOS</t>
  </si>
  <si>
    <t>ASISTENTE DE DIRECCION DE PROYECTOS</t>
  </si>
  <si>
    <t>COORDINACIÓN DE PROYECTOS</t>
  </si>
  <si>
    <t>JEFATURA DE INFRAESTRUCTURA VÍAL</t>
  </si>
  <si>
    <t>AUXILIAR INFRAESTRUCTURA VIAL</t>
  </si>
  <si>
    <t>JEFATURA DE IMAGEN URBANA</t>
  </si>
  <si>
    <t>AUXILIAR IMAGEN URBANA</t>
  </si>
  <si>
    <t>JEFATURA DE EDIFICACIÓN</t>
  </si>
  <si>
    <t>AUXILIAR DE EDIFICACIÓN</t>
  </si>
  <si>
    <t>ENCARGADO DE COSTOS Y PROYECTOS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</si>
  <si>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</si>
  <si>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</si>
  <si>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</si>
  <si>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</si>
  <si>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INFONAVIT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</si>
  <si>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</si>
  <si>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</si>
  <si>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</si>
  <si>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</si>
  <si>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</si>
  <si>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</si>
  <si>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</si>
  <si>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</si>
  <si>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</si>
  <si>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</si>
  <si>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X</t>
  </si>
  <si>
    <t>Pasajes</t>
  </si>
  <si>
    <t>Despensa</t>
  </si>
  <si>
    <t>Sueldo base mensual</t>
  </si>
  <si>
    <t>DIRECTOR DE PLANEACIÓN</t>
  </si>
  <si>
    <t>INTENDENTE Y MANTENIMIENTO</t>
  </si>
  <si>
    <t>JEFATURA DE DESARROLLO URBANO Y ORDENAMIENTO ECOLOGICO TERRITORIAL</t>
  </si>
  <si>
    <t>SECRETARIA DIRECTOR DE PLANEACIÓN</t>
  </si>
  <si>
    <t>JEFATURA DE INFORMACION ESTADISTICA Y GEOGRAFICA</t>
  </si>
  <si>
    <t>COORDINADORA ADMINISTRATIVA</t>
  </si>
  <si>
    <t>COORDINADOR TÉCNICO</t>
  </si>
  <si>
    <t>COORDINADOR DE COPLADEM</t>
  </si>
  <si>
    <t>JEFATURA DE FOTOGRAMETRIA</t>
  </si>
  <si>
    <t>SECRETARIA COORDINACION TECNICA</t>
  </si>
  <si>
    <t>AUXILIAR ADMINISTRATIVO</t>
  </si>
  <si>
    <t>AUXILIAR DE INFORMACION ESTADISTICA Y GEOGRAFICA</t>
  </si>
  <si>
    <t>ENCARGADO DE AREA DE PROYECTOS</t>
  </si>
  <si>
    <t>AUXILIAR DE INFRAESTRUCTURA VIAL</t>
  </si>
  <si>
    <t>SECRETARIA DIRECTOR PROYECTOS</t>
  </si>
  <si>
    <t>COORDINADOR DE PROYECTOS</t>
  </si>
  <si>
    <t>AUXILIAR DE EDIFICACION</t>
  </si>
  <si>
    <t>JEFATURA DE EDIFICACION</t>
  </si>
  <si>
    <t>COSTOS Y PRESUPUESTOS</t>
  </si>
  <si>
    <t>JEFATURA DE JURIDICO</t>
  </si>
  <si>
    <t>AUXILIAR COPLADEM</t>
  </si>
  <si>
    <t>JEFATURA DE INFRAESTRUCTURA VIAL</t>
  </si>
  <si>
    <t>AUXILIAR DE PLANEACION URBANA</t>
  </si>
  <si>
    <t>AUXILIAR DEL AREA DE ENLACE DE PROGRAMAS</t>
  </si>
  <si>
    <t>AUXILIAR DE IMAGEN URBANA</t>
  </si>
  <si>
    <t>AUXILIAR DE SIGM</t>
  </si>
  <si>
    <t>JEFATURA DE SEGUIMIENTO PROG. GOBIERNO</t>
  </si>
  <si>
    <t>ASISTENTE JEFATURA DE SEGUIMIENTO AL PROG. GOBIERNO</t>
  </si>
  <si>
    <t>AUXILIAR DEL 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</si>
</sst>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9"/>
      <color rgb="FF595959"/>
      <name val="Calibri Light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  <font>
      <sz val="7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2" fillId="3" borderId="0" xfId="0" applyFont="1" applyFill="1" applyAlignment="1">
      <alignment horizontal="center" wrapText="1"/>
    </xf>
    <xf numFmtId="0" fontId="1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7" fillId="3" borderId="0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Fill="1" applyBorder="1"/>
    <xf numFmtId="4" fontId="0" fillId="0" borderId="3" xfId="0" applyNumberForma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Fill="1" applyBorder="1"/>
    <xf numFmtId="4" fontId="0" fillId="0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wrapText="1"/>
    </xf>
    <xf numFmtId="4" fontId="6" fillId="6" borderId="9" xfId="0" applyNumberFormat="1" applyFont="1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4" fontId="0" fillId="0" borderId="0" xfId="0" applyNumberFormat="1" applyFill="1"/>
    <xf numFmtId="0" fontId="9" fillId="5" borderId="1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wrapText="1"/>
    </xf>
    <xf numFmtId="4" fontId="1" fillId="5" borderId="9" xfId="0" applyNumberFormat="1" applyFont="1" applyFill="1" applyBorder="1" applyAlignment="1">
      <alignment wrapText="1"/>
    </xf>
    <xf numFmtId="0" fontId="0" fillId="0" borderId="0" xfId="0" applyFill="1"/>
    <xf numFmtId="4" fontId="0" fillId="0" borderId="9" xfId="0" applyNumberFormat="1" applyFont="1" applyFill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wrapText="1"/>
    </xf>
    <xf numFmtId="0" fontId="10" fillId="6" borderId="11" xfId="0" applyFont="1" applyFill="1" applyBorder="1" applyAlignment="1">
      <alignment wrapText="1"/>
    </xf>
    <xf numFmtId="4" fontId="12" fillId="6" borderId="11" xfId="0" applyNumberFormat="1" applyFont="1" applyFill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9" fillId="7" borderId="10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wrapText="1"/>
    </xf>
    <xf numFmtId="0" fontId="0" fillId="8" borderId="9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9" fillId="7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textRotation="90" wrapText="1"/>
    </xf>
    <xf numFmtId="0" fontId="21" fillId="9" borderId="2" xfId="0" applyFont="1" applyFill="1" applyBorder="1" applyAlignment="1">
      <alignment textRotation="90" wrapText="1"/>
    </xf>
    <xf numFmtId="0" fontId="21" fillId="9" borderId="3" xfId="0" applyFont="1" applyFill="1" applyBorder="1" applyAlignment="1">
      <alignment textRotation="90" wrapText="1"/>
    </xf>
    <xf numFmtId="0" fontId="21" fillId="9" borderId="4" xfId="0" applyFont="1" applyFill="1" applyBorder="1" applyAlignment="1">
      <alignment textRotation="90" wrapText="1"/>
    </xf>
    <xf numFmtId="4" fontId="22" fillId="0" borderId="4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21" fillId="9" borderId="7" xfId="0" applyFont="1" applyFill="1" applyBorder="1" applyAlignment="1">
      <alignment textRotation="90" wrapText="1"/>
    </xf>
    <xf numFmtId="0" fontId="21" fillId="9" borderId="8" xfId="0" applyFont="1" applyFill="1" applyBorder="1" applyAlignment="1">
      <alignment textRotation="90" wrapText="1"/>
    </xf>
    <xf numFmtId="0" fontId="21" fillId="9" borderId="9" xfId="0" applyFont="1" applyFill="1" applyBorder="1" applyAlignment="1">
      <alignment textRotation="90" wrapText="1"/>
    </xf>
    <xf numFmtId="4" fontId="0" fillId="0" borderId="1" xfId="0" applyNumberFormat="1" applyFill="1" applyBorder="1" applyAlignment="1">
      <alignment wrapText="1"/>
    </xf>
    <xf numFmtId="0" fontId="21" fillId="9" borderId="10" xfId="0" applyFont="1" applyFill="1" applyBorder="1" applyAlignment="1">
      <alignment textRotation="90" wrapText="1"/>
    </xf>
    <xf numFmtId="0" fontId="21" fillId="9" borderId="13" xfId="0" applyFont="1" applyFill="1" applyBorder="1" applyAlignment="1">
      <alignment textRotation="90" wrapText="1"/>
    </xf>
    <xf numFmtId="0" fontId="21" fillId="9" borderId="11" xfId="0" applyFont="1" applyFill="1" applyBorder="1" applyAlignment="1">
      <alignment textRotation="90" wrapText="1"/>
    </xf>
    <xf numFmtId="4" fontId="22" fillId="0" borderId="1" xfId="0" applyNumberFormat="1" applyFont="1" applyFill="1" applyBorder="1" applyAlignment="1">
      <alignment wrapText="1"/>
    </xf>
    <xf numFmtId="0" fontId="21" fillId="9" borderId="14" xfId="0" applyFont="1" applyFill="1" applyBorder="1" applyAlignment="1">
      <alignment textRotation="90" wrapText="1"/>
    </xf>
    <xf numFmtId="4" fontId="0" fillId="0" borderId="1" xfId="0" applyNumberFormat="1" applyFill="1" applyBorder="1" applyAlignment="1"/>
    <xf numFmtId="0" fontId="21" fillId="9" borderId="15" xfId="0" applyFont="1" applyFill="1" applyBorder="1" applyAlignment="1">
      <alignment textRotation="90" wrapText="1"/>
    </xf>
    <xf numFmtId="0" fontId="21" fillId="9" borderId="12" xfId="0" applyFont="1" applyFill="1" applyBorder="1" applyAlignment="1">
      <alignment textRotation="90" wrapText="1"/>
    </xf>
    <xf numFmtId="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>
      <alignment wrapText="1"/>
    </xf>
    <xf numFmtId="0" fontId="23" fillId="9" borderId="14" xfId="2" applyFont="1" applyFill="1" applyBorder="1" applyAlignment="1">
      <alignment textRotation="90" wrapText="1"/>
    </xf>
    <xf numFmtId="0" fontId="21" fillId="9" borderId="11" xfId="0" applyFont="1" applyFill="1" applyBorder="1" applyAlignment="1">
      <alignment textRotation="90" wrapText="1"/>
    </xf>
    <xf numFmtId="4" fontId="2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/>
    <xf numFmtId="0" fontId="23" fillId="9" borderId="15" xfId="2" applyFont="1" applyFill="1" applyBorder="1" applyAlignment="1">
      <alignment textRotation="90" wrapText="1"/>
    </xf>
    <xf numFmtId="0" fontId="23" fillId="9" borderId="12" xfId="2" applyFont="1" applyFill="1" applyBorder="1" applyAlignment="1">
      <alignment textRotation="90" wrapText="1"/>
    </xf>
    <xf numFmtId="4" fontId="0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textRotation="90" wrapText="1"/>
    </xf>
    <xf numFmtId="0" fontId="25" fillId="0" borderId="1" xfId="0" applyFont="1" applyBorder="1" applyAlignment="1">
      <alignment textRotation="90" wrapText="1"/>
    </xf>
    <xf numFmtId="0" fontId="5" fillId="0" borderId="0" xfId="0" applyFont="1" applyFill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1</xdr:col>
      <xdr:colOff>114300</xdr:colOff>
      <xdr:row>1</xdr:row>
      <xdr:rowOff>182033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A0A05CD-B103-4CD5-B743-B19F71EE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619124" cy="29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1</xdr:row>
      <xdr:rowOff>52918</xdr:rowOff>
    </xdr:from>
    <xdr:to>
      <xdr:col>0</xdr:col>
      <xdr:colOff>1195917</xdr:colOff>
      <xdr:row>2</xdr:row>
      <xdr:rowOff>148168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EB13161-903A-49EA-AA32-18178A6B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243418"/>
          <a:ext cx="719666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240507</xdr:colOff>
      <xdr:row>0</xdr:row>
      <xdr:rowOff>547688</xdr:rowOff>
    </xdr:from>
    <xdr:to>
      <xdr:col>1</xdr:col>
      <xdr:colOff>426244</xdr:colOff>
      <xdr:row>1</xdr:row>
      <xdr:rowOff>423863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B33BF2A-6AA8-4FA3-8C84-5D5312D2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7" y="547688"/>
          <a:ext cx="101441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503465</xdr:rowOff>
    </xdr:from>
    <xdr:to>
      <xdr:col>0</xdr:col>
      <xdr:colOff>1098071</xdr:colOff>
      <xdr:row>1</xdr:row>
      <xdr:rowOff>326572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E8FB506-EC64-4A75-8D6D-42102DCB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3465"/>
          <a:ext cx="907571" cy="47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114301</xdr:rowOff>
    </xdr:from>
    <xdr:to>
      <xdr:col>0</xdr:col>
      <xdr:colOff>933450</xdr:colOff>
      <xdr:row>2</xdr:row>
      <xdr:rowOff>114300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A965A2E-D554-4D0F-AF37-A79AE1A4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1"/>
          <a:ext cx="6000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625474</xdr:colOff>
      <xdr:row>0</xdr:row>
      <xdr:rowOff>52919</xdr:rowOff>
    </xdr:from>
    <xdr:to>
      <xdr:col>15</xdr:col>
      <xdr:colOff>571500</xdr:colOff>
      <xdr:row>0</xdr:row>
      <xdr:rowOff>468629</xdr:rowOff>
    </xdr:to>
    <xdr:pic>
      <xdr:nvPicPr>
        <xdr:cNvPr id="2" name="Imagen 1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9C7BC97-0300-4990-B6B2-157FD08A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0574" y="52919"/>
          <a:ext cx="717551" cy="415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resupuesto%20%20Modelo%202020%20AUTOR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7"/>
      <sheetName val="8"/>
      <sheetName val="9"/>
      <sheetName val="11"/>
      <sheetName val="10"/>
      <sheetName val="12"/>
      <sheetName val="13"/>
      <sheetName val="14"/>
      <sheetName val="16"/>
      <sheetName val="18"/>
      <sheetName val="19"/>
      <sheetName val="23"/>
      <sheetName val="26"/>
      <sheetName val="27"/>
      <sheetName val="3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6" sqref="B36"/>
    </sheetView>
  </sheetViews>
  <sheetFormatPr baseColWidth="10" defaultRowHeight="15" x14ac:dyDescent="0.25"/>
  <cols>
    <col min="2" max="2" width="68" customWidth="1"/>
    <col min="3" max="3" width="30.7109375" customWidth="1"/>
    <col min="4" max="4" width="22.28515625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5" t="s">
        <v>1</v>
      </c>
      <c r="B2" s="5"/>
      <c r="C2" s="6"/>
      <c r="D2" s="6"/>
    </row>
    <row r="3" spans="1:4" x14ac:dyDescent="0.25">
      <c r="A3" s="5" t="s">
        <v>2</v>
      </c>
      <c r="B3" s="5"/>
      <c r="C3" s="6"/>
      <c r="D3" s="6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 s="2" t="s">
        <v>7</v>
      </c>
      <c r="B5" s="2" t="s">
        <v>8</v>
      </c>
      <c r="C5" s="3">
        <v>12154114.25</v>
      </c>
      <c r="D5" s="2">
        <v>1100120</v>
      </c>
    </row>
    <row r="6" spans="1:4" x14ac:dyDescent="0.25">
      <c r="A6" s="2" t="s">
        <v>9</v>
      </c>
      <c r="B6" s="2" t="s">
        <v>10</v>
      </c>
      <c r="C6" s="3">
        <v>536000</v>
      </c>
      <c r="D6" s="2">
        <v>1100120</v>
      </c>
    </row>
    <row r="7" spans="1:4" x14ac:dyDescent="0.25">
      <c r="A7" s="2" t="s">
        <v>11</v>
      </c>
      <c r="B7" s="2" t="s">
        <v>12</v>
      </c>
      <c r="C7" s="3">
        <v>1096127.8700000001</v>
      </c>
      <c r="D7" s="2">
        <v>1100120</v>
      </c>
    </row>
    <row r="8" spans="1:4" x14ac:dyDescent="0.25">
      <c r="A8" s="2" t="s">
        <v>13</v>
      </c>
      <c r="B8" s="2" t="s">
        <v>14</v>
      </c>
      <c r="C8" s="3">
        <v>168199</v>
      </c>
      <c r="D8" s="2">
        <v>1100120</v>
      </c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="90" zoomScaleNormal="90" workbookViewId="0">
      <selection activeCell="F14" sqref="F14"/>
    </sheetView>
  </sheetViews>
  <sheetFormatPr baseColWidth="10" defaultRowHeight="15" x14ac:dyDescent="0.25"/>
  <cols>
    <col min="1" max="1" width="26.28515625" style="33" customWidth="1"/>
    <col min="2" max="2" width="28.5703125" customWidth="1"/>
    <col min="3" max="3" width="18.7109375" customWidth="1"/>
    <col min="5" max="5" width="11.7109375" style="33" customWidth="1"/>
    <col min="6" max="6" width="8.5703125" style="33" customWidth="1"/>
    <col min="7" max="7" width="17.7109375" customWidth="1"/>
  </cols>
  <sheetData>
    <row r="1" spans="1:8" x14ac:dyDescent="0.25">
      <c r="A1" s="7" t="s">
        <v>0</v>
      </c>
      <c r="B1" s="7"/>
      <c r="C1" s="7"/>
      <c r="D1" s="7"/>
      <c r="E1" s="7"/>
      <c r="F1" s="7"/>
    </row>
    <row r="2" spans="1:8" ht="12.75" customHeight="1" x14ac:dyDescent="0.25">
      <c r="A2" s="8" t="s">
        <v>1</v>
      </c>
      <c r="B2" s="8"/>
      <c r="C2" s="8"/>
      <c r="D2" s="8"/>
      <c r="E2" s="8"/>
      <c r="F2" s="8"/>
    </row>
    <row r="3" spans="1:8" x14ac:dyDescent="0.25">
      <c r="A3" s="8" t="s">
        <v>15</v>
      </c>
      <c r="B3" s="8"/>
      <c r="C3" s="8"/>
      <c r="D3" s="8"/>
      <c r="E3" s="8"/>
      <c r="F3" s="8"/>
    </row>
    <row r="4" spans="1:8" x14ac:dyDescent="0.25">
      <c r="A4" s="9" t="s">
        <v>16</v>
      </c>
      <c r="B4" s="10" t="s">
        <v>4</v>
      </c>
      <c r="C4" s="9" t="s">
        <v>5</v>
      </c>
      <c r="D4" s="11" t="s">
        <v>17</v>
      </c>
      <c r="E4" s="12" t="s">
        <v>18</v>
      </c>
      <c r="F4" s="13" t="s">
        <v>19</v>
      </c>
    </row>
    <row r="5" spans="1:8" x14ac:dyDescent="0.25">
      <c r="A5" s="14" t="s">
        <v>20</v>
      </c>
      <c r="B5" s="15"/>
      <c r="C5" s="16">
        <f>C7+C29+C55+C83+C103</f>
        <v>13954441.115535174</v>
      </c>
      <c r="D5" s="17">
        <v>1100120</v>
      </c>
      <c r="E5" s="18" t="s">
        <v>21</v>
      </c>
      <c r="F5" s="19"/>
    </row>
    <row r="6" spans="1:8" x14ac:dyDescent="0.25">
      <c r="A6" s="20" t="s">
        <v>22</v>
      </c>
      <c r="B6" s="21" t="s">
        <v>23</v>
      </c>
      <c r="C6" s="22">
        <f>C7</f>
        <v>2024225.8401599999</v>
      </c>
      <c r="D6" s="23">
        <v>1100120</v>
      </c>
      <c r="E6" s="24" t="s">
        <v>21</v>
      </c>
      <c r="F6" s="25"/>
    </row>
    <row r="7" spans="1:8" x14ac:dyDescent="0.25">
      <c r="A7" s="20" t="s">
        <v>24</v>
      </c>
      <c r="B7" s="21" t="s">
        <v>25</v>
      </c>
      <c r="C7" s="22">
        <f>SUM(C8:C27)</f>
        <v>2024225.8401599999</v>
      </c>
      <c r="D7" s="23">
        <v>1100120</v>
      </c>
      <c r="E7" s="24" t="s">
        <v>21</v>
      </c>
      <c r="F7" s="25"/>
      <c r="H7" s="26"/>
    </row>
    <row r="8" spans="1:8" x14ac:dyDescent="0.25">
      <c r="A8" s="20">
        <v>1131</v>
      </c>
      <c r="B8" s="21" t="s">
        <v>26</v>
      </c>
      <c r="C8" s="22">
        <v>1158404.8319999999</v>
      </c>
      <c r="D8" s="23">
        <v>1100120</v>
      </c>
      <c r="E8" s="24">
        <v>1</v>
      </c>
      <c r="F8" s="25">
        <v>2111</v>
      </c>
    </row>
    <row r="9" spans="1:8" x14ac:dyDescent="0.25">
      <c r="A9" s="20">
        <v>1321</v>
      </c>
      <c r="B9" s="21" t="s">
        <v>27</v>
      </c>
      <c r="C9" s="22">
        <v>29925.458160000002</v>
      </c>
      <c r="D9" s="23">
        <v>1100120</v>
      </c>
      <c r="E9" s="24">
        <v>1</v>
      </c>
      <c r="F9" s="25">
        <v>2111</v>
      </c>
    </row>
    <row r="10" spans="1:8" x14ac:dyDescent="0.25">
      <c r="A10" s="20">
        <v>1323</v>
      </c>
      <c r="B10" s="21" t="s">
        <v>28</v>
      </c>
      <c r="C10" s="22">
        <v>160889.57</v>
      </c>
      <c r="D10" s="23">
        <v>1100120</v>
      </c>
      <c r="E10" s="24">
        <v>1</v>
      </c>
      <c r="F10" s="25">
        <v>2111</v>
      </c>
    </row>
    <row r="11" spans="1:8" x14ac:dyDescent="0.25">
      <c r="A11" s="20">
        <v>1413</v>
      </c>
      <c r="B11" s="21" t="s">
        <v>29</v>
      </c>
      <c r="C11" s="22">
        <v>178847</v>
      </c>
      <c r="D11" s="23">
        <v>1100120</v>
      </c>
      <c r="E11" s="24">
        <v>1</v>
      </c>
      <c r="F11" s="25">
        <v>2111</v>
      </c>
    </row>
    <row r="12" spans="1:8" x14ac:dyDescent="0.25">
      <c r="A12" s="20">
        <v>1421</v>
      </c>
      <c r="B12" s="21" t="s">
        <v>30</v>
      </c>
      <c r="C12" s="22">
        <v>69550</v>
      </c>
      <c r="D12" s="23">
        <v>1100120</v>
      </c>
      <c r="E12" s="24">
        <v>1</v>
      </c>
      <c r="F12" s="25">
        <v>2111</v>
      </c>
    </row>
    <row r="13" spans="1:8" x14ac:dyDescent="0.25">
      <c r="A13" s="20">
        <v>2612</v>
      </c>
      <c r="B13" s="21" t="s">
        <v>31</v>
      </c>
      <c r="C13" s="22">
        <v>38000</v>
      </c>
      <c r="D13" s="23">
        <v>1100120</v>
      </c>
      <c r="E13" s="24">
        <v>1</v>
      </c>
      <c r="F13" s="25">
        <v>2112</v>
      </c>
    </row>
    <row r="14" spans="1:8" x14ac:dyDescent="0.25">
      <c r="A14" s="20">
        <v>3151</v>
      </c>
      <c r="B14" s="21" t="s">
        <v>32</v>
      </c>
      <c r="C14" s="22">
        <v>3500</v>
      </c>
      <c r="D14" s="23">
        <v>1100120</v>
      </c>
      <c r="E14" s="24">
        <v>1</v>
      </c>
      <c r="F14" s="25">
        <v>2112</v>
      </c>
    </row>
    <row r="15" spans="1:8" x14ac:dyDescent="0.25">
      <c r="A15" s="20">
        <v>3171</v>
      </c>
      <c r="B15" s="21" t="s">
        <v>33</v>
      </c>
      <c r="C15" s="22">
        <v>1700</v>
      </c>
      <c r="D15" s="23">
        <v>1100120</v>
      </c>
      <c r="E15" s="24">
        <v>1</v>
      </c>
      <c r="F15" s="25">
        <v>2112</v>
      </c>
    </row>
    <row r="16" spans="1:8" x14ac:dyDescent="0.25">
      <c r="A16" s="20">
        <v>3353</v>
      </c>
      <c r="B16" s="21" t="s">
        <v>34</v>
      </c>
      <c r="C16" s="22">
        <v>236076.92</v>
      </c>
      <c r="D16" s="23">
        <v>1100120</v>
      </c>
      <c r="E16" s="24">
        <v>1</v>
      </c>
      <c r="F16" s="25">
        <v>2112</v>
      </c>
    </row>
    <row r="17" spans="1:6" x14ac:dyDescent="0.25">
      <c r="A17" s="20">
        <v>3451</v>
      </c>
      <c r="B17" s="21" t="s">
        <v>35</v>
      </c>
      <c r="C17" s="22">
        <v>5800</v>
      </c>
      <c r="D17" s="23">
        <v>1100120</v>
      </c>
      <c r="E17" s="24">
        <v>1</v>
      </c>
      <c r="F17" s="25">
        <v>2112</v>
      </c>
    </row>
    <row r="18" spans="1:6" x14ac:dyDescent="0.25">
      <c r="A18" s="20">
        <v>3511</v>
      </c>
      <c r="B18" s="21" t="s">
        <v>36</v>
      </c>
      <c r="C18" s="22">
        <v>25000</v>
      </c>
      <c r="D18" s="23">
        <v>1100120</v>
      </c>
      <c r="E18" s="24">
        <v>1</v>
      </c>
      <c r="F18" s="25">
        <v>2112</v>
      </c>
    </row>
    <row r="19" spans="1:6" x14ac:dyDescent="0.25">
      <c r="A19" s="20">
        <v>3531</v>
      </c>
      <c r="B19" s="21" t="s">
        <v>37</v>
      </c>
      <c r="C19" s="22">
        <v>3300</v>
      </c>
      <c r="D19" s="23">
        <v>1100120</v>
      </c>
      <c r="E19" s="24">
        <v>1</v>
      </c>
      <c r="F19" s="25">
        <v>2112</v>
      </c>
    </row>
    <row r="20" spans="1:6" x14ac:dyDescent="0.25">
      <c r="A20" s="20">
        <v>3551</v>
      </c>
      <c r="B20" s="21" t="s">
        <v>38</v>
      </c>
      <c r="C20" s="22">
        <v>15000</v>
      </c>
      <c r="D20" s="23">
        <v>1100120</v>
      </c>
      <c r="E20" s="24">
        <v>1</v>
      </c>
      <c r="F20" s="25">
        <v>2112</v>
      </c>
    </row>
    <row r="21" spans="1:6" x14ac:dyDescent="0.25">
      <c r="A21" s="20">
        <v>3711</v>
      </c>
      <c r="B21" s="21" t="s">
        <v>39</v>
      </c>
      <c r="C21" s="22">
        <v>8000</v>
      </c>
      <c r="D21" s="23">
        <v>1100120</v>
      </c>
      <c r="E21" s="24">
        <v>1</v>
      </c>
      <c r="F21" s="25">
        <v>2112</v>
      </c>
    </row>
    <row r="22" spans="1:6" x14ac:dyDescent="0.25">
      <c r="A22" s="20">
        <v>3721</v>
      </c>
      <c r="B22" s="21" t="s">
        <v>40</v>
      </c>
      <c r="C22" s="22">
        <v>2000</v>
      </c>
      <c r="D22" s="23">
        <v>1100120</v>
      </c>
      <c r="E22" s="24">
        <v>1</v>
      </c>
      <c r="F22" s="25">
        <v>2112</v>
      </c>
    </row>
    <row r="23" spans="1:6" x14ac:dyDescent="0.25">
      <c r="A23" s="20">
        <v>3751</v>
      </c>
      <c r="B23" s="21" t="s">
        <v>41</v>
      </c>
      <c r="C23" s="22">
        <v>20000</v>
      </c>
      <c r="D23" s="23">
        <v>1100120</v>
      </c>
      <c r="E23" s="24">
        <v>1</v>
      </c>
      <c r="F23" s="25">
        <v>2112</v>
      </c>
    </row>
    <row r="24" spans="1:6" x14ac:dyDescent="0.25">
      <c r="A24" s="20">
        <v>3791</v>
      </c>
      <c r="B24" s="21" t="s">
        <v>42</v>
      </c>
      <c r="C24" s="22">
        <v>10000</v>
      </c>
      <c r="D24" s="23">
        <v>1100120</v>
      </c>
      <c r="E24" s="24">
        <v>1</v>
      </c>
      <c r="F24" s="25">
        <v>2112</v>
      </c>
    </row>
    <row r="25" spans="1:6" x14ac:dyDescent="0.25">
      <c r="A25" s="20">
        <v>3852</v>
      </c>
      <c r="B25" s="21" t="s">
        <v>43</v>
      </c>
      <c r="C25" s="22">
        <v>26000</v>
      </c>
      <c r="D25" s="23">
        <v>1100120</v>
      </c>
      <c r="E25" s="24">
        <v>1</v>
      </c>
      <c r="F25" s="25">
        <v>2112</v>
      </c>
    </row>
    <row r="26" spans="1:6" x14ac:dyDescent="0.25">
      <c r="A26" s="20">
        <v>3921</v>
      </c>
      <c r="B26" s="21" t="s">
        <v>44</v>
      </c>
      <c r="C26" s="22">
        <v>1200</v>
      </c>
      <c r="D26" s="23">
        <v>1100120</v>
      </c>
      <c r="E26" s="24">
        <v>1</v>
      </c>
      <c r="F26" s="25">
        <v>2112</v>
      </c>
    </row>
    <row r="27" spans="1:6" x14ac:dyDescent="0.25">
      <c r="A27" s="20">
        <v>3981</v>
      </c>
      <c r="B27" s="21" t="s">
        <v>45</v>
      </c>
      <c r="C27" s="22">
        <v>31032.06</v>
      </c>
      <c r="D27" s="23">
        <v>1100120</v>
      </c>
      <c r="E27" s="24">
        <v>1</v>
      </c>
      <c r="F27" s="25">
        <v>2112</v>
      </c>
    </row>
    <row r="28" spans="1:6" x14ac:dyDescent="0.25">
      <c r="A28" s="20" t="s">
        <v>46</v>
      </c>
      <c r="B28" s="21" t="s">
        <v>47</v>
      </c>
      <c r="C28" s="22">
        <f>C29</f>
        <v>5376032.186668816</v>
      </c>
      <c r="D28" s="23">
        <v>1100120</v>
      </c>
      <c r="E28" s="24" t="s">
        <v>21</v>
      </c>
      <c r="F28" s="25"/>
    </row>
    <row r="29" spans="1:6" x14ac:dyDescent="0.25">
      <c r="A29" s="20" t="s">
        <v>48</v>
      </c>
      <c r="B29" s="21" t="s">
        <v>49</v>
      </c>
      <c r="C29" s="22">
        <f>SUM(C30:C53)</f>
        <v>5376032.186668816</v>
      </c>
      <c r="D29" s="23">
        <v>1100120</v>
      </c>
      <c r="E29" s="24" t="s">
        <v>21</v>
      </c>
      <c r="F29" s="25"/>
    </row>
    <row r="30" spans="1:6" x14ac:dyDescent="0.25">
      <c r="A30" s="20">
        <v>1131</v>
      </c>
      <c r="B30" s="21" t="s">
        <v>26</v>
      </c>
      <c r="C30" s="22">
        <v>3458879.4239999996</v>
      </c>
      <c r="D30" s="23">
        <v>1100120</v>
      </c>
      <c r="E30" s="24">
        <v>1</v>
      </c>
      <c r="F30" s="25">
        <v>2111</v>
      </c>
    </row>
    <row r="31" spans="1:6" x14ac:dyDescent="0.25">
      <c r="A31" s="20">
        <v>1321</v>
      </c>
      <c r="B31" s="21" t="s">
        <v>27</v>
      </c>
      <c r="C31" s="22">
        <v>147947.522668816</v>
      </c>
      <c r="D31" s="23">
        <v>1100120</v>
      </c>
      <c r="E31" s="24">
        <v>1</v>
      </c>
      <c r="F31" s="25">
        <v>2111</v>
      </c>
    </row>
    <row r="32" spans="1:6" x14ac:dyDescent="0.25">
      <c r="A32" s="20">
        <v>1323</v>
      </c>
      <c r="B32" s="21" t="s">
        <v>28</v>
      </c>
      <c r="C32" s="22">
        <v>480399.92</v>
      </c>
      <c r="D32" s="23">
        <v>1100120</v>
      </c>
      <c r="E32" s="24">
        <v>1</v>
      </c>
      <c r="F32" s="25">
        <v>2111</v>
      </c>
    </row>
    <row r="33" spans="1:6" x14ac:dyDescent="0.25">
      <c r="A33" s="20">
        <v>1413</v>
      </c>
      <c r="B33" s="21" t="s">
        <v>29</v>
      </c>
      <c r="C33" s="22">
        <v>563502</v>
      </c>
      <c r="D33" s="23">
        <v>1100120</v>
      </c>
      <c r="E33" s="24">
        <v>1</v>
      </c>
      <c r="F33" s="25">
        <v>2111</v>
      </c>
    </row>
    <row r="34" spans="1:6" x14ac:dyDescent="0.25">
      <c r="A34" s="20">
        <v>1421</v>
      </c>
      <c r="B34" s="21" t="s">
        <v>30</v>
      </c>
      <c r="C34" s="22">
        <v>210697</v>
      </c>
      <c r="D34" s="23">
        <v>1100120</v>
      </c>
      <c r="E34" s="24">
        <v>1</v>
      </c>
      <c r="F34" s="25">
        <v>2111</v>
      </c>
    </row>
    <row r="35" spans="1:6" x14ac:dyDescent="0.25">
      <c r="A35" s="20">
        <v>2111</v>
      </c>
      <c r="B35" s="21" t="s">
        <v>50</v>
      </c>
      <c r="C35" s="22">
        <v>13300</v>
      </c>
      <c r="D35" s="23">
        <v>1100120</v>
      </c>
      <c r="E35" s="24">
        <v>1</v>
      </c>
      <c r="F35" s="25">
        <v>2112</v>
      </c>
    </row>
    <row r="36" spans="1:6" x14ac:dyDescent="0.25">
      <c r="A36" s="20">
        <v>2121</v>
      </c>
      <c r="B36" s="21" t="s">
        <v>51</v>
      </c>
      <c r="C36" s="22">
        <v>123500</v>
      </c>
      <c r="D36" s="23">
        <v>1100120</v>
      </c>
      <c r="E36" s="24">
        <v>1</v>
      </c>
      <c r="F36" s="25">
        <v>2112</v>
      </c>
    </row>
    <row r="37" spans="1:6" x14ac:dyDescent="0.25">
      <c r="A37" s="20">
        <v>2151</v>
      </c>
      <c r="B37" s="21" t="s">
        <v>52</v>
      </c>
      <c r="C37" s="22">
        <v>30000</v>
      </c>
      <c r="D37" s="23">
        <v>1100120</v>
      </c>
      <c r="E37" s="24">
        <v>1</v>
      </c>
      <c r="F37" s="25">
        <v>2112</v>
      </c>
    </row>
    <row r="38" spans="1:6" x14ac:dyDescent="0.25">
      <c r="A38" s="20">
        <v>2161</v>
      </c>
      <c r="B38" s="21" t="s">
        <v>53</v>
      </c>
      <c r="C38" s="22">
        <v>2500</v>
      </c>
      <c r="D38" s="23">
        <v>1100120</v>
      </c>
      <c r="E38" s="24">
        <v>1</v>
      </c>
      <c r="F38" s="25">
        <v>2112</v>
      </c>
    </row>
    <row r="39" spans="1:6" x14ac:dyDescent="0.25">
      <c r="A39" s="20">
        <v>2491</v>
      </c>
      <c r="B39" s="21" t="s">
        <v>54</v>
      </c>
      <c r="C39" s="22">
        <v>3000</v>
      </c>
      <c r="D39" s="23">
        <v>1100120</v>
      </c>
      <c r="E39" s="24">
        <v>1</v>
      </c>
      <c r="F39" s="25">
        <v>2112</v>
      </c>
    </row>
    <row r="40" spans="1:6" x14ac:dyDescent="0.25">
      <c r="A40" s="20">
        <v>2612</v>
      </c>
      <c r="B40" s="21" t="s">
        <v>31</v>
      </c>
      <c r="C40" s="22">
        <v>83200</v>
      </c>
      <c r="D40" s="23">
        <v>1100120</v>
      </c>
      <c r="E40" s="24">
        <v>1</v>
      </c>
      <c r="F40" s="25">
        <v>2112</v>
      </c>
    </row>
    <row r="41" spans="1:6" x14ac:dyDescent="0.25">
      <c r="A41" s="20">
        <v>3141</v>
      </c>
      <c r="B41" s="21" t="s">
        <v>55</v>
      </c>
      <c r="C41" s="22">
        <v>11000</v>
      </c>
      <c r="D41" s="23">
        <v>1100120</v>
      </c>
      <c r="E41" s="24">
        <v>1</v>
      </c>
      <c r="F41" s="25">
        <v>2112</v>
      </c>
    </row>
    <row r="42" spans="1:6" x14ac:dyDescent="0.25">
      <c r="A42" s="20">
        <v>3151</v>
      </c>
      <c r="B42" s="21" t="s">
        <v>32</v>
      </c>
      <c r="C42" s="22">
        <v>9400</v>
      </c>
      <c r="D42" s="23">
        <v>1100120</v>
      </c>
      <c r="E42" s="24">
        <v>1</v>
      </c>
      <c r="F42" s="25">
        <v>2112</v>
      </c>
    </row>
    <row r="43" spans="1:6" x14ac:dyDescent="0.25">
      <c r="A43" s="20">
        <v>3451</v>
      </c>
      <c r="B43" s="21" t="s">
        <v>35</v>
      </c>
      <c r="C43" s="22">
        <v>16000</v>
      </c>
      <c r="D43" s="23">
        <v>1100120</v>
      </c>
      <c r="E43" s="24">
        <v>1</v>
      </c>
      <c r="F43" s="25">
        <v>2112</v>
      </c>
    </row>
    <row r="44" spans="1:6" x14ac:dyDescent="0.25">
      <c r="A44" s="20">
        <v>3353</v>
      </c>
      <c r="B44" s="21" t="s">
        <v>34</v>
      </c>
      <c r="C44" s="22">
        <v>40000</v>
      </c>
      <c r="D44" s="23">
        <v>1100120</v>
      </c>
      <c r="E44" s="24">
        <v>1</v>
      </c>
      <c r="F44" s="25">
        <v>2112</v>
      </c>
    </row>
    <row r="45" spans="1:6" x14ac:dyDescent="0.25">
      <c r="A45" s="20">
        <v>3511</v>
      </c>
      <c r="B45" s="21" t="s">
        <v>56</v>
      </c>
      <c r="C45" s="22">
        <v>5800</v>
      </c>
      <c r="D45" s="23">
        <v>1100120</v>
      </c>
      <c r="E45" s="24">
        <v>1</v>
      </c>
      <c r="F45" s="25">
        <v>2112</v>
      </c>
    </row>
    <row r="46" spans="1:6" x14ac:dyDescent="0.25">
      <c r="A46" s="20">
        <v>3531</v>
      </c>
      <c r="B46" s="21" t="s">
        <v>57</v>
      </c>
      <c r="C46" s="22">
        <v>15000</v>
      </c>
      <c r="D46" s="23">
        <v>1100120</v>
      </c>
      <c r="E46" s="24">
        <v>1</v>
      </c>
      <c r="F46" s="25">
        <v>2112</v>
      </c>
    </row>
    <row r="47" spans="1:6" x14ac:dyDescent="0.25">
      <c r="A47" s="20">
        <v>3551</v>
      </c>
      <c r="B47" s="21" t="s">
        <v>38</v>
      </c>
      <c r="C47" s="22">
        <v>40000</v>
      </c>
      <c r="D47" s="23">
        <v>1100120</v>
      </c>
      <c r="E47" s="24">
        <v>1</v>
      </c>
      <c r="F47" s="25">
        <v>2112</v>
      </c>
    </row>
    <row r="48" spans="1:6" x14ac:dyDescent="0.25">
      <c r="A48" s="20">
        <v>3721</v>
      </c>
      <c r="B48" s="21" t="s">
        <v>58</v>
      </c>
      <c r="C48" s="22">
        <v>2000</v>
      </c>
      <c r="D48" s="23">
        <v>1100120</v>
      </c>
      <c r="E48" s="24">
        <v>1</v>
      </c>
      <c r="F48" s="25">
        <v>2112</v>
      </c>
    </row>
    <row r="49" spans="1:7" x14ac:dyDescent="0.25">
      <c r="A49" s="20">
        <v>3751</v>
      </c>
      <c r="B49" s="21" t="s">
        <v>41</v>
      </c>
      <c r="C49" s="22">
        <v>11000</v>
      </c>
      <c r="D49" s="23">
        <v>1100120</v>
      </c>
      <c r="E49" s="24">
        <v>1</v>
      </c>
      <c r="F49" s="25">
        <v>2112</v>
      </c>
    </row>
    <row r="50" spans="1:7" x14ac:dyDescent="0.25">
      <c r="A50" s="20">
        <v>3791</v>
      </c>
      <c r="B50" s="21" t="s">
        <v>42</v>
      </c>
      <c r="C50" s="22">
        <v>3600</v>
      </c>
      <c r="D50" s="23">
        <v>1100120</v>
      </c>
      <c r="E50" s="24">
        <v>1</v>
      </c>
      <c r="F50" s="25">
        <v>2112</v>
      </c>
    </row>
    <row r="51" spans="1:7" x14ac:dyDescent="0.25">
      <c r="A51" s="20">
        <v>3852</v>
      </c>
      <c r="B51" s="21" t="s">
        <v>43</v>
      </c>
      <c r="C51" s="22">
        <v>8000</v>
      </c>
      <c r="D51" s="23">
        <v>1100120</v>
      </c>
      <c r="E51" s="24">
        <v>1</v>
      </c>
      <c r="F51" s="25">
        <v>2112</v>
      </c>
    </row>
    <row r="52" spans="1:7" x14ac:dyDescent="0.25">
      <c r="A52" s="20">
        <v>3921</v>
      </c>
      <c r="B52" s="21" t="s">
        <v>59</v>
      </c>
      <c r="C52" s="22">
        <v>3300</v>
      </c>
      <c r="D52" s="23">
        <v>1100120</v>
      </c>
      <c r="E52" s="24">
        <v>1</v>
      </c>
      <c r="F52" s="25">
        <v>2112</v>
      </c>
    </row>
    <row r="53" spans="1:7" x14ac:dyDescent="0.25">
      <c r="A53" s="20">
        <v>3981</v>
      </c>
      <c r="B53" s="21" t="s">
        <v>60</v>
      </c>
      <c r="C53" s="22">
        <v>94006.32</v>
      </c>
      <c r="D53" s="23">
        <v>1100120</v>
      </c>
      <c r="E53" s="24">
        <v>1</v>
      </c>
      <c r="F53" s="25">
        <v>2111</v>
      </c>
    </row>
    <row r="54" spans="1:7" x14ac:dyDescent="0.25">
      <c r="A54" s="20" t="s">
        <v>61</v>
      </c>
      <c r="B54" s="21" t="s">
        <v>62</v>
      </c>
      <c r="C54" s="22">
        <f>C55</f>
        <v>1790313.59488</v>
      </c>
      <c r="D54" s="23">
        <v>1100120</v>
      </c>
      <c r="E54" s="24" t="s">
        <v>21</v>
      </c>
      <c r="F54" s="25"/>
    </row>
    <row r="55" spans="1:7" x14ac:dyDescent="0.25">
      <c r="A55" s="20" t="s">
        <v>63</v>
      </c>
      <c r="B55" s="21" t="s">
        <v>64</v>
      </c>
      <c r="C55" s="22">
        <f>SUM(C56:C81)</f>
        <v>1790313.59488</v>
      </c>
      <c r="D55" s="23">
        <v>1100120</v>
      </c>
      <c r="E55" s="24" t="s">
        <v>21</v>
      </c>
      <c r="F55" s="25"/>
      <c r="G55" s="26"/>
    </row>
    <row r="56" spans="1:7" x14ac:dyDescent="0.25">
      <c r="A56" s="20">
        <v>1131</v>
      </c>
      <c r="B56" s="21" t="s">
        <v>26</v>
      </c>
      <c r="C56" s="22">
        <v>955764.56</v>
      </c>
      <c r="D56" s="23">
        <v>1100120</v>
      </c>
      <c r="E56" s="24">
        <v>1</v>
      </c>
      <c r="F56" s="25">
        <v>2111</v>
      </c>
    </row>
    <row r="57" spans="1:7" x14ac:dyDescent="0.25">
      <c r="A57" s="20">
        <v>1321</v>
      </c>
      <c r="B57" s="21" t="s">
        <v>27</v>
      </c>
      <c r="C57" s="22">
        <v>30182.044880000001</v>
      </c>
      <c r="D57" s="23">
        <v>1100120</v>
      </c>
      <c r="E57" s="24">
        <v>1</v>
      </c>
      <c r="F57" s="25">
        <v>2111</v>
      </c>
    </row>
    <row r="58" spans="1:7" x14ac:dyDescent="0.25">
      <c r="A58" s="20">
        <v>1323</v>
      </c>
      <c r="B58" s="21" t="s">
        <v>28</v>
      </c>
      <c r="C58" s="22">
        <v>132745.08000000002</v>
      </c>
      <c r="D58" s="23">
        <v>1100120</v>
      </c>
      <c r="E58" s="24">
        <v>1</v>
      </c>
      <c r="F58" s="25">
        <v>2111</v>
      </c>
    </row>
    <row r="59" spans="1:7" x14ac:dyDescent="0.25">
      <c r="A59" s="20">
        <v>1331</v>
      </c>
      <c r="B59" s="21" t="s">
        <v>65</v>
      </c>
      <c r="C59" s="22">
        <v>10000</v>
      </c>
      <c r="D59" s="23">
        <v>1100120</v>
      </c>
      <c r="E59" s="24">
        <v>1</v>
      </c>
      <c r="F59" s="25">
        <v>2111</v>
      </c>
    </row>
    <row r="60" spans="1:7" x14ac:dyDescent="0.25">
      <c r="A60" s="20">
        <v>1411</v>
      </c>
      <c r="B60" s="21" t="s">
        <v>66</v>
      </c>
      <c r="C60" s="22">
        <v>12045</v>
      </c>
      <c r="D60" s="23">
        <v>1100120</v>
      </c>
      <c r="E60" s="24">
        <v>1</v>
      </c>
      <c r="F60" s="25">
        <v>2111</v>
      </c>
    </row>
    <row r="61" spans="1:7" x14ac:dyDescent="0.25">
      <c r="A61" s="20">
        <v>1413</v>
      </c>
      <c r="B61" s="21" t="s">
        <v>29</v>
      </c>
      <c r="C61" s="22">
        <v>157826</v>
      </c>
      <c r="D61" s="23">
        <v>1100120</v>
      </c>
      <c r="E61" s="24">
        <v>1</v>
      </c>
      <c r="F61" s="25">
        <v>2111</v>
      </c>
    </row>
    <row r="62" spans="1:7" x14ac:dyDescent="0.25">
      <c r="A62" s="20">
        <v>1421</v>
      </c>
      <c r="B62" s="21" t="s">
        <v>67</v>
      </c>
      <c r="C62" s="22">
        <v>57671</v>
      </c>
      <c r="D62" s="23">
        <v>1100120</v>
      </c>
      <c r="E62" s="24">
        <v>1</v>
      </c>
      <c r="F62" s="25">
        <v>2111</v>
      </c>
    </row>
    <row r="63" spans="1:7" x14ac:dyDescent="0.25">
      <c r="A63" s="20">
        <v>1551</v>
      </c>
      <c r="B63" s="21" t="s">
        <v>68</v>
      </c>
      <c r="C63" s="22">
        <v>40000</v>
      </c>
      <c r="D63" s="23">
        <v>1100120</v>
      </c>
      <c r="E63" s="24">
        <v>1</v>
      </c>
      <c r="F63" s="25">
        <v>2111</v>
      </c>
    </row>
    <row r="64" spans="1:7" x14ac:dyDescent="0.25">
      <c r="A64" s="20">
        <v>2111</v>
      </c>
      <c r="B64" s="21" t="s">
        <v>69</v>
      </c>
      <c r="C64" s="22">
        <v>90000</v>
      </c>
      <c r="D64" s="23">
        <v>1100120</v>
      </c>
      <c r="E64" s="24">
        <v>1</v>
      </c>
      <c r="F64" s="25">
        <v>2112</v>
      </c>
    </row>
    <row r="65" spans="1:6" x14ac:dyDescent="0.25">
      <c r="A65" s="20">
        <v>2121</v>
      </c>
      <c r="B65" s="21" t="s">
        <v>51</v>
      </c>
      <c r="C65" s="22">
        <v>13000</v>
      </c>
      <c r="D65" s="23">
        <v>1100120</v>
      </c>
      <c r="E65" s="24">
        <v>1</v>
      </c>
      <c r="F65" s="25">
        <v>2112</v>
      </c>
    </row>
    <row r="66" spans="1:6" x14ac:dyDescent="0.25">
      <c r="A66" s="20">
        <v>2161</v>
      </c>
      <c r="B66" s="21" t="s">
        <v>53</v>
      </c>
      <c r="C66" s="22">
        <v>15000</v>
      </c>
      <c r="D66" s="23">
        <v>1100120</v>
      </c>
      <c r="E66" s="24">
        <v>1</v>
      </c>
      <c r="F66" s="25">
        <v>2112</v>
      </c>
    </row>
    <row r="67" spans="1:6" x14ac:dyDescent="0.25">
      <c r="A67" s="20">
        <v>2612</v>
      </c>
      <c r="B67" s="21" t="s">
        <v>31</v>
      </c>
      <c r="C67" s="22">
        <v>31500</v>
      </c>
      <c r="D67" s="23">
        <v>1100120</v>
      </c>
      <c r="E67" s="24">
        <v>1</v>
      </c>
      <c r="F67" s="25">
        <v>2112</v>
      </c>
    </row>
    <row r="68" spans="1:6" x14ac:dyDescent="0.25">
      <c r="A68" s="20">
        <v>3111</v>
      </c>
      <c r="B68" s="21" t="s">
        <v>70</v>
      </c>
      <c r="C68" s="22">
        <v>113000</v>
      </c>
      <c r="D68" s="23">
        <v>1100120</v>
      </c>
      <c r="E68" s="24">
        <v>1</v>
      </c>
      <c r="F68" s="25">
        <v>2112</v>
      </c>
    </row>
    <row r="69" spans="1:6" x14ac:dyDescent="0.25">
      <c r="A69" s="20">
        <v>3141</v>
      </c>
      <c r="B69" s="21" t="s">
        <v>71</v>
      </c>
      <c r="C69" s="22">
        <v>37000</v>
      </c>
      <c r="D69" s="23">
        <v>1100120</v>
      </c>
      <c r="E69" s="24">
        <v>1</v>
      </c>
      <c r="F69" s="25">
        <v>2112</v>
      </c>
    </row>
    <row r="70" spans="1:6" x14ac:dyDescent="0.25">
      <c r="A70" s="20">
        <v>3151</v>
      </c>
      <c r="B70" s="21" t="s">
        <v>32</v>
      </c>
      <c r="C70" s="22">
        <v>2250</v>
      </c>
      <c r="D70" s="23">
        <v>1100120</v>
      </c>
      <c r="E70" s="24">
        <v>1</v>
      </c>
      <c r="F70" s="25">
        <v>2112</v>
      </c>
    </row>
    <row r="71" spans="1:6" x14ac:dyDescent="0.25">
      <c r="A71" s="20">
        <v>3381</v>
      </c>
      <c r="B71" s="21" t="s">
        <v>72</v>
      </c>
      <c r="C71" s="22">
        <v>15000</v>
      </c>
      <c r="D71" s="23">
        <v>1100120</v>
      </c>
      <c r="E71" s="24">
        <v>1</v>
      </c>
      <c r="F71" s="25">
        <v>2112</v>
      </c>
    </row>
    <row r="72" spans="1:6" x14ac:dyDescent="0.25">
      <c r="A72" s="20">
        <v>3451</v>
      </c>
      <c r="B72" s="21" t="s">
        <v>35</v>
      </c>
      <c r="C72" s="22">
        <v>4500</v>
      </c>
      <c r="D72" s="23">
        <v>1100120</v>
      </c>
      <c r="E72" s="24">
        <v>1</v>
      </c>
      <c r="F72" s="25">
        <v>2112</v>
      </c>
    </row>
    <row r="73" spans="1:6" x14ac:dyDescent="0.25">
      <c r="A73" s="20">
        <v>3521</v>
      </c>
      <c r="B73" s="21" t="s">
        <v>73</v>
      </c>
      <c r="C73" s="22">
        <v>3000</v>
      </c>
      <c r="D73" s="23">
        <v>1100120</v>
      </c>
      <c r="E73" s="24">
        <v>1</v>
      </c>
      <c r="F73" s="25">
        <v>2112</v>
      </c>
    </row>
    <row r="74" spans="1:6" x14ac:dyDescent="0.25">
      <c r="A74" s="20">
        <v>3531</v>
      </c>
      <c r="B74" s="21" t="s">
        <v>57</v>
      </c>
      <c r="C74" s="22">
        <v>1100</v>
      </c>
      <c r="D74" s="23">
        <v>1100120</v>
      </c>
      <c r="E74" s="24">
        <v>1</v>
      </c>
      <c r="F74" s="25">
        <v>2112</v>
      </c>
    </row>
    <row r="75" spans="1:6" x14ac:dyDescent="0.25">
      <c r="A75" s="20">
        <v>3551</v>
      </c>
      <c r="B75" s="21" t="s">
        <v>74</v>
      </c>
      <c r="C75" s="22">
        <v>12000</v>
      </c>
      <c r="D75" s="23">
        <v>1100120</v>
      </c>
      <c r="E75" s="24">
        <v>1</v>
      </c>
      <c r="F75" s="25">
        <v>2112</v>
      </c>
    </row>
    <row r="76" spans="1:6" x14ac:dyDescent="0.25">
      <c r="A76" s="20">
        <v>3721</v>
      </c>
      <c r="B76" s="21" t="s">
        <v>58</v>
      </c>
      <c r="C76" s="22">
        <v>1000</v>
      </c>
      <c r="D76" s="23">
        <v>1100120</v>
      </c>
      <c r="E76" s="24">
        <v>1</v>
      </c>
      <c r="F76" s="25">
        <v>2112</v>
      </c>
    </row>
    <row r="77" spans="1:6" x14ac:dyDescent="0.25">
      <c r="A77" s="20">
        <v>3751</v>
      </c>
      <c r="B77" s="21" t="s">
        <v>41</v>
      </c>
      <c r="C77" s="22">
        <v>1000</v>
      </c>
      <c r="D77" s="23">
        <v>1100120</v>
      </c>
      <c r="E77" s="24">
        <v>1</v>
      </c>
      <c r="F77" s="25">
        <v>2112</v>
      </c>
    </row>
    <row r="78" spans="1:6" x14ac:dyDescent="0.25">
      <c r="A78" s="20">
        <v>3791</v>
      </c>
      <c r="B78" s="21" t="s">
        <v>42</v>
      </c>
      <c r="C78" s="22">
        <v>2000</v>
      </c>
      <c r="D78" s="23">
        <v>1100120</v>
      </c>
      <c r="E78" s="24">
        <v>1</v>
      </c>
      <c r="F78" s="25">
        <v>2112</v>
      </c>
    </row>
    <row r="79" spans="1:6" x14ac:dyDescent="0.25">
      <c r="A79" s="20">
        <v>3852</v>
      </c>
      <c r="B79" s="21" t="s">
        <v>43</v>
      </c>
      <c r="C79" s="22">
        <v>26000</v>
      </c>
      <c r="D79" s="23">
        <v>1100120</v>
      </c>
      <c r="E79" s="24">
        <v>1</v>
      </c>
      <c r="F79" s="25">
        <v>2112</v>
      </c>
    </row>
    <row r="80" spans="1:6" x14ac:dyDescent="0.25">
      <c r="A80" s="20">
        <v>3921</v>
      </c>
      <c r="B80" s="21" t="s">
        <v>59</v>
      </c>
      <c r="C80" s="22">
        <v>1000</v>
      </c>
      <c r="D80" s="23">
        <v>1100120</v>
      </c>
      <c r="E80" s="24">
        <v>1</v>
      </c>
      <c r="F80" s="25">
        <v>2112</v>
      </c>
    </row>
    <row r="81" spans="1:6" x14ac:dyDescent="0.25">
      <c r="A81" s="20">
        <v>3981</v>
      </c>
      <c r="B81" s="21" t="s">
        <v>60</v>
      </c>
      <c r="C81" s="22">
        <v>25729.91</v>
      </c>
      <c r="D81" s="23">
        <v>1100120</v>
      </c>
      <c r="E81" s="24">
        <v>1</v>
      </c>
      <c r="F81" s="25">
        <v>2111</v>
      </c>
    </row>
    <row r="82" spans="1:6" x14ac:dyDescent="0.25">
      <c r="A82" s="20" t="s">
        <v>75</v>
      </c>
      <c r="B82" s="21" t="s">
        <v>76</v>
      </c>
      <c r="C82" s="22">
        <f>C83</f>
        <v>937817.59184000001</v>
      </c>
      <c r="D82" s="23">
        <v>1100120</v>
      </c>
      <c r="E82" s="24" t="s">
        <v>21</v>
      </c>
      <c r="F82" s="25"/>
    </row>
    <row r="83" spans="1:6" x14ac:dyDescent="0.25">
      <c r="A83" s="20" t="s">
        <v>77</v>
      </c>
      <c r="B83" s="21" t="s">
        <v>78</v>
      </c>
      <c r="C83" s="22">
        <f>SUM(C84:C101)</f>
        <v>937817.59184000001</v>
      </c>
      <c r="D83" s="23">
        <v>1100120</v>
      </c>
      <c r="E83" s="24" t="s">
        <v>21</v>
      </c>
      <c r="F83" s="25"/>
    </row>
    <row r="84" spans="1:6" x14ac:dyDescent="0.25">
      <c r="A84" s="20">
        <v>1131</v>
      </c>
      <c r="B84" s="21" t="s">
        <v>26</v>
      </c>
      <c r="C84" s="22">
        <v>594273.88800000004</v>
      </c>
      <c r="D84" s="23">
        <v>1100120</v>
      </c>
      <c r="E84" s="24">
        <v>1</v>
      </c>
      <c r="F84" s="25">
        <v>2111</v>
      </c>
    </row>
    <row r="85" spans="1:6" x14ac:dyDescent="0.25">
      <c r="A85" s="20">
        <v>1321</v>
      </c>
      <c r="B85" s="21" t="s">
        <v>27</v>
      </c>
      <c r="C85" s="22">
        <v>23078.193840000004</v>
      </c>
      <c r="D85" s="23">
        <v>1100120</v>
      </c>
      <c r="E85" s="24">
        <v>1</v>
      </c>
      <c r="F85" s="25">
        <v>2111</v>
      </c>
    </row>
    <row r="86" spans="1:6" x14ac:dyDescent="0.25">
      <c r="A86" s="20">
        <v>1323</v>
      </c>
      <c r="B86" s="21" t="s">
        <v>28</v>
      </c>
      <c r="C86" s="22">
        <v>82538.040000000008</v>
      </c>
      <c r="D86" s="23">
        <v>1100120</v>
      </c>
      <c r="E86" s="24">
        <v>1</v>
      </c>
      <c r="F86" s="25">
        <v>2111</v>
      </c>
    </row>
    <row r="87" spans="1:6" x14ac:dyDescent="0.25">
      <c r="A87" s="20">
        <v>1413</v>
      </c>
      <c r="B87" s="21" t="s">
        <v>29</v>
      </c>
      <c r="C87" s="22">
        <v>97950</v>
      </c>
      <c r="D87" s="23">
        <v>1100120</v>
      </c>
      <c r="E87" s="24">
        <v>1</v>
      </c>
      <c r="F87" s="25">
        <v>2111</v>
      </c>
    </row>
    <row r="88" spans="1:6" x14ac:dyDescent="0.25">
      <c r="A88" s="20">
        <v>1421</v>
      </c>
      <c r="B88" s="21" t="s">
        <v>30</v>
      </c>
      <c r="C88" s="22">
        <v>36080</v>
      </c>
      <c r="D88" s="23">
        <v>1100120</v>
      </c>
      <c r="E88" s="24">
        <v>1</v>
      </c>
      <c r="F88" s="25">
        <v>2111</v>
      </c>
    </row>
    <row r="89" spans="1:6" x14ac:dyDescent="0.25">
      <c r="A89" s="20">
        <v>2121</v>
      </c>
      <c r="B89" s="21" t="s">
        <v>51</v>
      </c>
      <c r="C89" s="22">
        <v>8000</v>
      </c>
      <c r="D89" s="23">
        <v>1100120</v>
      </c>
      <c r="E89" s="24">
        <v>1</v>
      </c>
      <c r="F89" s="25">
        <v>2112</v>
      </c>
    </row>
    <row r="90" spans="1:6" x14ac:dyDescent="0.25">
      <c r="A90" s="20">
        <v>2612</v>
      </c>
      <c r="B90" s="21" t="s">
        <v>31</v>
      </c>
      <c r="C90" s="22">
        <v>24000</v>
      </c>
      <c r="D90" s="23">
        <v>1100120</v>
      </c>
      <c r="E90" s="24">
        <v>1</v>
      </c>
      <c r="F90" s="25">
        <v>2112</v>
      </c>
    </row>
    <row r="91" spans="1:6" x14ac:dyDescent="0.25">
      <c r="A91" s="20">
        <v>3151</v>
      </c>
      <c r="B91" s="21" t="s">
        <v>32</v>
      </c>
      <c r="C91" s="22">
        <v>7000</v>
      </c>
      <c r="D91" s="23">
        <v>1100120</v>
      </c>
      <c r="E91" s="24">
        <v>1</v>
      </c>
      <c r="F91" s="25">
        <v>2112</v>
      </c>
    </row>
    <row r="92" spans="1:6" x14ac:dyDescent="0.25">
      <c r="A92" s="20">
        <v>3341</v>
      </c>
      <c r="B92" s="21" t="s">
        <v>79</v>
      </c>
      <c r="C92" s="22">
        <v>4000</v>
      </c>
      <c r="D92" s="23">
        <v>1100120</v>
      </c>
      <c r="E92" s="24">
        <v>1</v>
      </c>
      <c r="F92" s="25">
        <v>2112</v>
      </c>
    </row>
    <row r="93" spans="1:6" x14ac:dyDescent="0.25">
      <c r="A93" s="20">
        <v>3451</v>
      </c>
      <c r="B93" s="21" t="s">
        <v>35</v>
      </c>
      <c r="C93" s="22">
        <v>4800</v>
      </c>
      <c r="D93" s="23">
        <v>1100120</v>
      </c>
      <c r="E93" s="24">
        <v>1</v>
      </c>
      <c r="F93" s="25">
        <v>2112</v>
      </c>
    </row>
    <row r="94" spans="1:6" x14ac:dyDescent="0.25">
      <c r="A94" s="20">
        <v>3531</v>
      </c>
      <c r="B94" s="21" t="s">
        <v>57</v>
      </c>
      <c r="C94" s="22">
        <v>3000</v>
      </c>
      <c r="D94" s="23">
        <v>1100120</v>
      </c>
      <c r="E94" s="24">
        <v>1</v>
      </c>
      <c r="F94" s="25">
        <v>2112</v>
      </c>
    </row>
    <row r="95" spans="1:6" x14ac:dyDescent="0.25">
      <c r="A95" s="20">
        <v>3551</v>
      </c>
      <c r="B95" s="21" t="s">
        <v>38</v>
      </c>
      <c r="C95" s="22">
        <v>12500</v>
      </c>
      <c r="D95" s="23">
        <v>1100120</v>
      </c>
      <c r="E95" s="24">
        <v>1</v>
      </c>
      <c r="F95" s="25">
        <v>2112</v>
      </c>
    </row>
    <row r="96" spans="1:6" x14ac:dyDescent="0.25">
      <c r="A96" s="20">
        <v>3721</v>
      </c>
      <c r="B96" s="21" t="s">
        <v>40</v>
      </c>
      <c r="C96" s="22">
        <v>1000</v>
      </c>
      <c r="D96" s="23">
        <v>1100120</v>
      </c>
      <c r="E96" s="24">
        <v>1</v>
      </c>
      <c r="F96" s="25">
        <v>2112</v>
      </c>
    </row>
    <row r="97" spans="1:6" x14ac:dyDescent="0.25">
      <c r="A97" s="20">
        <v>3751</v>
      </c>
      <c r="B97" s="21" t="s">
        <v>80</v>
      </c>
      <c r="C97" s="22">
        <v>1500</v>
      </c>
      <c r="D97" s="23">
        <v>1100120</v>
      </c>
      <c r="E97" s="24">
        <v>1</v>
      </c>
      <c r="F97" s="25">
        <v>2112</v>
      </c>
    </row>
    <row r="98" spans="1:6" x14ac:dyDescent="0.25">
      <c r="A98" s="20">
        <v>3791</v>
      </c>
      <c r="B98" s="21" t="s">
        <v>42</v>
      </c>
      <c r="C98" s="22">
        <v>3000</v>
      </c>
      <c r="D98" s="23">
        <v>1100120</v>
      </c>
      <c r="E98" s="24">
        <v>1</v>
      </c>
      <c r="F98" s="25">
        <v>2112</v>
      </c>
    </row>
    <row r="99" spans="1:6" x14ac:dyDescent="0.25">
      <c r="A99" s="20">
        <v>3852</v>
      </c>
      <c r="B99" s="21" t="s">
        <v>43</v>
      </c>
      <c r="C99" s="22">
        <v>18000</v>
      </c>
      <c r="D99" s="23">
        <v>1100120</v>
      </c>
      <c r="E99" s="24">
        <v>1</v>
      </c>
      <c r="F99" s="25">
        <v>2112</v>
      </c>
    </row>
    <row r="100" spans="1:6" x14ac:dyDescent="0.25">
      <c r="A100" s="20">
        <v>3921</v>
      </c>
      <c r="B100" s="21" t="s">
        <v>59</v>
      </c>
      <c r="C100" s="22">
        <v>1000</v>
      </c>
      <c r="D100" s="23">
        <v>1100120</v>
      </c>
      <c r="E100" s="24">
        <v>1</v>
      </c>
      <c r="F100" s="25">
        <v>2112</v>
      </c>
    </row>
    <row r="101" spans="1:6" x14ac:dyDescent="0.25">
      <c r="A101" s="20">
        <v>3981</v>
      </c>
      <c r="B101" s="21" t="s">
        <v>60</v>
      </c>
      <c r="C101" s="22">
        <v>16097.47</v>
      </c>
      <c r="D101" s="23">
        <v>1100120</v>
      </c>
      <c r="E101" s="24">
        <v>1</v>
      </c>
      <c r="F101" s="25">
        <v>2111</v>
      </c>
    </row>
    <row r="102" spans="1:6" x14ac:dyDescent="0.25">
      <c r="A102" s="20" t="s">
        <v>81</v>
      </c>
      <c r="B102" s="21" t="s">
        <v>82</v>
      </c>
      <c r="C102" s="22">
        <f>C103</f>
        <v>3826051.9019863568</v>
      </c>
      <c r="D102" s="23">
        <v>1100120</v>
      </c>
      <c r="E102" s="24" t="s">
        <v>21</v>
      </c>
      <c r="F102" s="25"/>
    </row>
    <row r="103" spans="1:6" x14ac:dyDescent="0.25">
      <c r="A103" s="20" t="s">
        <v>83</v>
      </c>
      <c r="B103" s="21" t="s">
        <v>84</v>
      </c>
      <c r="C103" s="22">
        <f>SUM(C104:C120)</f>
        <v>3826051.9019863568</v>
      </c>
      <c r="D103" s="23">
        <v>1100120</v>
      </c>
      <c r="E103" s="24" t="s">
        <v>21</v>
      </c>
      <c r="F103" s="25"/>
    </row>
    <row r="104" spans="1:6" x14ac:dyDescent="0.25">
      <c r="A104" s="20">
        <v>1131</v>
      </c>
      <c r="B104" s="21" t="s">
        <v>26</v>
      </c>
      <c r="C104" s="22">
        <v>2471639.04</v>
      </c>
      <c r="D104" s="23">
        <v>1100120</v>
      </c>
      <c r="E104" s="24">
        <v>1</v>
      </c>
      <c r="F104" s="25">
        <v>2111</v>
      </c>
    </row>
    <row r="105" spans="1:6" x14ac:dyDescent="0.25">
      <c r="A105" s="20">
        <v>1321</v>
      </c>
      <c r="B105" s="21" t="s">
        <v>27</v>
      </c>
      <c r="C105" s="22">
        <v>95303.470641599997</v>
      </c>
      <c r="D105" s="23">
        <v>1100120</v>
      </c>
      <c r="E105" s="24">
        <v>1</v>
      </c>
      <c r="F105" s="25">
        <v>2111</v>
      </c>
    </row>
    <row r="106" spans="1:6" x14ac:dyDescent="0.25">
      <c r="A106" s="20">
        <v>1323</v>
      </c>
      <c r="B106" s="21" t="s">
        <v>28</v>
      </c>
      <c r="C106" s="22">
        <v>343283.20000000001</v>
      </c>
      <c r="D106" s="23">
        <v>1100120</v>
      </c>
      <c r="E106" s="24">
        <v>1</v>
      </c>
      <c r="F106" s="25">
        <v>2111</v>
      </c>
    </row>
    <row r="107" spans="1:6" x14ac:dyDescent="0.25">
      <c r="A107" s="20">
        <v>1413</v>
      </c>
      <c r="B107" s="21" t="s">
        <v>29</v>
      </c>
      <c r="C107" s="22">
        <v>404656</v>
      </c>
      <c r="D107" s="23">
        <v>1100120</v>
      </c>
      <c r="E107" s="24">
        <v>1</v>
      </c>
      <c r="F107" s="25">
        <v>2111</v>
      </c>
    </row>
    <row r="108" spans="1:6" x14ac:dyDescent="0.25">
      <c r="A108" s="20">
        <v>1421</v>
      </c>
      <c r="B108" s="21" t="s">
        <v>30</v>
      </c>
      <c r="C108" s="22">
        <v>150036</v>
      </c>
      <c r="D108" s="23">
        <v>1100120</v>
      </c>
      <c r="E108" s="24">
        <v>1</v>
      </c>
      <c r="F108" s="25">
        <v>2111</v>
      </c>
    </row>
    <row r="109" spans="1:6" x14ac:dyDescent="0.25">
      <c r="A109" s="20">
        <v>2121</v>
      </c>
      <c r="B109" s="21" t="s">
        <v>85</v>
      </c>
      <c r="C109" s="22">
        <v>15000</v>
      </c>
      <c r="D109" s="23">
        <v>1100120</v>
      </c>
      <c r="E109" s="24">
        <v>1</v>
      </c>
      <c r="F109" s="25">
        <v>2112</v>
      </c>
    </row>
    <row r="110" spans="1:6" x14ac:dyDescent="0.25">
      <c r="A110" s="20">
        <v>2612</v>
      </c>
      <c r="B110" s="21" t="s">
        <v>86</v>
      </c>
      <c r="C110" s="22">
        <v>46000</v>
      </c>
      <c r="D110" s="23">
        <v>1100120</v>
      </c>
      <c r="E110" s="24">
        <v>1</v>
      </c>
      <c r="F110" s="25">
        <v>2112</v>
      </c>
    </row>
    <row r="111" spans="1:6" x14ac:dyDescent="0.25">
      <c r="A111" s="20">
        <v>3151</v>
      </c>
      <c r="B111" s="21" t="s">
        <v>87</v>
      </c>
      <c r="C111" s="22">
        <v>7000</v>
      </c>
      <c r="D111" s="23">
        <v>1100120</v>
      </c>
      <c r="E111" s="24">
        <v>1</v>
      </c>
      <c r="F111" s="25">
        <v>2112</v>
      </c>
    </row>
    <row r="112" spans="1:6" x14ac:dyDescent="0.25">
      <c r="A112" s="20">
        <v>3451</v>
      </c>
      <c r="B112" s="21" t="s">
        <v>88</v>
      </c>
      <c r="C112" s="22">
        <v>11000</v>
      </c>
      <c r="D112" s="23">
        <v>1100120</v>
      </c>
      <c r="E112" s="24">
        <v>1</v>
      </c>
      <c r="F112" s="25">
        <v>2112</v>
      </c>
    </row>
    <row r="113" spans="1:6" x14ac:dyDescent="0.25">
      <c r="A113" s="20">
        <v>2531</v>
      </c>
      <c r="B113" s="21" t="s">
        <v>89</v>
      </c>
      <c r="C113" s="22">
        <v>15000</v>
      </c>
      <c r="D113" s="23">
        <v>1100120</v>
      </c>
      <c r="E113" s="24">
        <v>1</v>
      </c>
      <c r="F113" s="25">
        <v>2112</v>
      </c>
    </row>
    <row r="114" spans="1:6" x14ac:dyDescent="0.25">
      <c r="A114" s="20">
        <v>3551</v>
      </c>
      <c r="B114" s="21" t="s">
        <v>74</v>
      </c>
      <c r="C114" s="22">
        <v>20000</v>
      </c>
      <c r="D114" s="23">
        <v>1100120</v>
      </c>
      <c r="E114" s="24">
        <v>1</v>
      </c>
      <c r="F114" s="25">
        <v>2112</v>
      </c>
    </row>
    <row r="115" spans="1:6" x14ac:dyDescent="0.25">
      <c r="A115" s="20">
        <v>3721</v>
      </c>
      <c r="B115" s="21" t="s">
        <v>58</v>
      </c>
      <c r="C115" s="22">
        <v>2000</v>
      </c>
      <c r="D115" s="23">
        <v>1100120</v>
      </c>
      <c r="E115" s="24">
        <v>1</v>
      </c>
      <c r="F115" s="25">
        <v>2112</v>
      </c>
    </row>
    <row r="116" spans="1:6" x14ac:dyDescent="0.25">
      <c r="A116" s="20">
        <v>3751</v>
      </c>
      <c r="B116" s="21" t="s">
        <v>41</v>
      </c>
      <c r="C116" s="22">
        <v>1500</v>
      </c>
      <c r="D116" s="23">
        <v>1100120</v>
      </c>
      <c r="E116" s="24">
        <v>1</v>
      </c>
      <c r="F116" s="25">
        <v>2112</v>
      </c>
    </row>
    <row r="117" spans="1:6" x14ac:dyDescent="0.25">
      <c r="A117" s="20">
        <v>3791</v>
      </c>
      <c r="B117" s="21" t="s">
        <v>42</v>
      </c>
      <c r="C117" s="22">
        <v>7000</v>
      </c>
      <c r="D117" s="23">
        <v>1100120</v>
      </c>
      <c r="E117" s="24">
        <v>1</v>
      </c>
      <c r="F117" s="25">
        <v>2112</v>
      </c>
    </row>
    <row r="118" spans="1:6" x14ac:dyDescent="0.25">
      <c r="A118" s="20">
        <v>3921</v>
      </c>
      <c r="B118" s="21" t="s">
        <v>59</v>
      </c>
      <c r="C118" s="22">
        <v>1500</v>
      </c>
      <c r="D118" s="23">
        <v>1100120</v>
      </c>
      <c r="E118" s="24">
        <v>1</v>
      </c>
      <c r="F118" s="25">
        <v>2112</v>
      </c>
    </row>
    <row r="119" spans="1:6" x14ac:dyDescent="0.25">
      <c r="A119" s="20">
        <v>3981</v>
      </c>
      <c r="B119" s="21" t="s">
        <v>60</v>
      </c>
      <c r="C119" s="22">
        <v>66935.191344756808</v>
      </c>
      <c r="D119" s="23">
        <v>1100120</v>
      </c>
      <c r="E119" s="24">
        <v>1</v>
      </c>
      <c r="F119" s="25">
        <v>2111</v>
      </c>
    </row>
    <row r="120" spans="1:6" x14ac:dyDescent="0.25">
      <c r="A120" s="27">
        <v>5151</v>
      </c>
      <c r="B120" s="28" t="s">
        <v>90</v>
      </c>
      <c r="C120" s="29">
        <v>168199</v>
      </c>
      <c r="D120" s="30">
        <v>1100120</v>
      </c>
      <c r="E120" s="31">
        <v>1</v>
      </c>
      <c r="F120" s="32">
        <v>2222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zoomScale="80" zoomScaleNormal="80" workbookViewId="0">
      <pane ySplit="3" topLeftCell="A4" activePane="bottomLeft" state="frozen"/>
      <selection pane="bottomLeft" activeCell="I8" sqref="I8"/>
    </sheetView>
  </sheetViews>
  <sheetFormatPr baseColWidth="10" defaultRowHeight="15" x14ac:dyDescent="0.25"/>
  <cols>
    <col min="1" max="1" width="12.42578125" customWidth="1"/>
    <col min="2" max="2" width="73" customWidth="1"/>
    <col min="3" max="3" width="16.5703125" customWidth="1"/>
    <col min="5" max="5" width="20.85546875" customWidth="1"/>
  </cols>
  <sheetData>
    <row r="1" spans="1:5" ht="49.5" customHeight="1" x14ac:dyDescent="0.25">
      <c r="A1" s="34" t="s">
        <v>91</v>
      </c>
      <c r="B1" s="34"/>
      <c r="C1" s="34"/>
    </row>
    <row r="2" spans="1:5" ht="49.5" customHeight="1" x14ac:dyDescent="0.25">
      <c r="A2" s="35" t="s">
        <v>92</v>
      </c>
      <c r="B2" s="36"/>
      <c r="C2" s="37" t="s">
        <v>93</v>
      </c>
    </row>
    <row r="3" spans="1:5" x14ac:dyDescent="0.25">
      <c r="A3" s="38">
        <v>1000</v>
      </c>
      <c r="B3" s="39" t="s">
        <v>94</v>
      </c>
      <c r="C3" s="40">
        <v>12154114.250190416</v>
      </c>
    </row>
    <row r="4" spans="1:5" x14ac:dyDescent="0.25">
      <c r="A4" s="41">
        <v>1100</v>
      </c>
      <c r="B4" s="42" t="s">
        <v>95</v>
      </c>
      <c r="C4" s="43">
        <v>8638961.7599999998</v>
      </c>
    </row>
    <row r="5" spans="1:5" x14ac:dyDescent="0.25">
      <c r="A5" s="44">
        <v>111</v>
      </c>
      <c r="B5" s="45" t="s">
        <v>96</v>
      </c>
      <c r="C5" s="46"/>
    </row>
    <row r="6" spans="1:5" x14ac:dyDescent="0.25">
      <c r="A6" s="44">
        <v>112</v>
      </c>
      <c r="B6" s="45" t="s">
        <v>97</v>
      </c>
      <c r="C6" s="46"/>
      <c r="E6" s="47"/>
    </row>
    <row r="7" spans="1:5" x14ac:dyDescent="0.25">
      <c r="A7" s="44">
        <v>113</v>
      </c>
      <c r="B7" s="45" t="s">
        <v>98</v>
      </c>
      <c r="C7" s="46">
        <v>8638961.7599999998</v>
      </c>
    </row>
    <row r="8" spans="1:5" x14ac:dyDescent="0.25">
      <c r="A8" s="44">
        <v>114</v>
      </c>
      <c r="B8" s="45" t="s">
        <v>99</v>
      </c>
      <c r="C8" s="46"/>
    </row>
    <row r="9" spans="1:5" ht="15.75" customHeight="1" x14ac:dyDescent="0.25">
      <c r="A9" s="41">
        <v>1300</v>
      </c>
      <c r="B9" s="42" t="s">
        <v>100</v>
      </c>
      <c r="C9" s="43">
        <v>1536292.4901904161</v>
      </c>
    </row>
    <row r="10" spans="1:5" x14ac:dyDescent="0.25">
      <c r="A10" s="44">
        <v>131</v>
      </c>
      <c r="B10" s="45" t="s">
        <v>101</v>
      </c>
      <c r="C10" s="46"/>
    </row>
    <row r="11" spans="1:5" x14ac:dyDescent="0.25">
      <c r="A11" s="44">
        <v>132</v>
      </c>
      <c r="B11" s="45" t="s">
        <v>102</v>
      </c>
      <c r="C11" s="46" t="s">
        <v>103</v>
      </c>
    </row>
    <row r="12" spans="1:5" x14ac:dyDescent="0.25">
      <c r="A12" s="44">
        <v>1321</v>
      </c>
      <c r="B12" s="45" t="s">
        <v>104</v>
      </c>
      <c r="C12" s="46">
        <v>326436.690190416</v>
      </c>
    </row>
    <row r="13" spans="1:5" x14ac:dyDescent="0.25">
      <c r="A13" s="44">
        <v>1323</v>
      </c>
      <c r="B13" s="45" t="s">
        <v>28</v>
      </c>
      <c r="C13" s="46">
        <v>1199855.8</v>
      </c>
    </row>
    <row r="14" spans="1:5" x14ac:dyDescent="0.25">
      <c r="A14" s="44">
        <v>133</v>
      </c>
      <c r="B14" s="45" t="s">
        <v>105</v>
      </c>
      <c r="C14" s="46" t="s">
        <v>103</v>
      </c>
    </row>
    <row r="15" spans="1:5" x14ac:dyDescent="0.25">
      <c r="A15" s="44">
        <v>1331</v>
      </c>
      <c r="B15" s="45" t="s">
        <v>105</v>
      </c>
      <c r="C15" s="46">
        <v>10000</v>
      </c>
    </row>
    <row r="16" spans="1:5" x14ac:dyDescent="0.25">
      <c r="A16" s="44">
        <v>134</v>
      </c>
      <c r="B16" s="45" t="s">
        <v>106</v>
      </c>
      <c r="C16" s="46"/>
    </row>
    <row r="17" spans="1:3" x14ac:dyDescent="0.25">
      <c r="A17" s="44">
        <v>135</v>
      </c>
      <c r="B17" s="45" t="s">
        <v>107</v>
      </c>
      <c r="C17" s="46"/>
    </row>
    <row r="18" spans="1:3" x14ac:dyDescent="0.25">
      <c r="A18" s="44">
        <v>136</v>
      </c>
      <c r="B18" s="45" t="s">
        <v>108</v>
      </c>
      <c r="C18" s="46"/>
    </row>
    <row r="19" spans="1:3" x14ac:dyDescent="0.25">
      <c r="A19" s="44">
        <v>137</v>
      </c>
      <c r="B19" s="45" t="s">
        <v>109</v>
      </c>
      <c r="C19" s="46"/>
    </row>
    <row r="20" spans="1:3" x14ac:dyDescent="0.25">
      <c r="A20" s="44">
        <v>138</v>
      </c>
      <c r="B20" s="45" t="s">
        <v>110</v>
      </c>
      <c r="C20" s="46"/>
    </row>
    <row r="21" spans="1:3" x14ac:dyDescent="0.25">
      <c r="A21" s="41">
        <v>1400</v>
      </c>
      <c r="B21" s="42" t="s">
        <v>111</v>
      </c>
      <c r="C21" s="43">
        <v>1978860</v>
      </c>
    </row>
    <row r="22" spans="1:3" x14ac:dyDescent="0.25">
      <c r="A22" s="44">
        <v>141</v>
      </c>
      <c r="B22" s="45" t="s">
        <v>112</v>
      </c>
      <c r="C22" s="46" t="s">
        <v>103</v>
      </c>
    </row>
    <row r="23" spans="1:3" x14ac:dyDescent="0.25">
      <c r="A23" s="44">
        <v>1411</v>
      </c>
      <c r="B23" s="45" t="s">
        <v>66</v>
      </c>
      <c r="C23" s="46">
        <v>12045</v>
      </c>
    </row>
    <row r="24" spans="1:3" x14ac:dyDescent="0.25">
      <c r="A24" s="44">
        <v>1413</v>
      </c>
      <c r="B24" s="45" t="s">
        <v>29</v>
      </c>
      <c r="C24" s="46">
        <v>1402781</v>
      </c>
    </row>
    <row r="25" spans="1:3" x14ac:dyDescent="0.25">
      <c r="A25" s="44">
        <v>142</v>
      </c>
      <c r="B25" s="45" t="s">
        <v>113</v>
      </c>
      <c r="C25" s="46" t="s">
        <v>103</v>
      </c>
    </row>
    <row r="26" spans="1:3" x14ac:dyDescent="0.25">
      <c r="A26" s="44">
        <v>1421</v>
      </c>
      <c r="B26" s="45" t="s">
        <v>30</v>
      </c>
      <c r="C26" s="46">
        <v>524034</v>
      </c>
    </row>
    <row r="27" spans="1:3" x14ac:dyDescent="0.25">
      <c r="A27" s="44">
        <v>143</v>
      </c>
      <c r="B27" s="45" t="s">
        <v>114</v>
      </c>
      <c r="C27" s="46"/>
    </row>
    <row r="28" spans="1:3" x14ac:dyDescent="0.25">
      <c r="A28" s="44">
        <v>144</v>
      </c>
      <c r="B28" s="45" t="s">
        <v>115</v>
      </c>
      <c r="C28" s="46"/>
    </row>
    <row r="29" spans="1:3" x14ac:dyDescent="0.25">
      <c r="A29" s="44">
        <v>155</v>
      </c>
      <c r="B29" s="45" t="s">
        <v>116</v>
      </c>
      <c r="C29" s="46"/>
    </row>
    <row r="30" spans="1:3" x14ac:dyDescent="0.25">
      <c r="A30" s="44">
        <v>1551</v>
      </c>
      <c r="B30" s="45" t="s">
        <v>117</v>
      </c>
      <c r="C30" s="46">
        <v>40000</v>
      </c>
    </row>
    <row r="31" spans="1:3" x14ac:dyDescent="0.25">
      <c r="A31" s="48">
        <v>2000</v>
      </c>
      <c r="B31" s="49" t="s">
        <v>118</v>
      </c>
      <c r="C31" s="50">
        <v>536000</v>
      </c>
    </row>
    <row r="32" spans="1:3" ht="26.25" x14ac:dyDescent="0.25">
      <c r="A32" s="41">
        <v>2100</v>
      </c>
      <c r="B32" s="42" t="s">
        <v>119</v>
      </c>
      <c r="C32" s="43">
        <v>313300</v>
      </c>
    </row>
    <row r="33" spans="1:3" x14ac:dyDescent="0.25">
      <c r="A33" s="44">
        <v>211</v>
      </c>
      <c r="B33" s="45" t="s">
        <v>120</v>
      </c>
      <c r="C33" s="46" t="s">
        <v>103</v>
      </c>
    </row>
    <row r="34" spans="1:3" x14ac:dyDescent="0.25">
      <c r="A34" s="44">
        <v>2111</v>
      </c>
      <c r="B34" s="45" t="s">
        <v>69</v>
      </c>
      <c r="C34" s="46">
        <v>103300</v>
      </c>
    </row>
    <row r="35" spans="1:3" x14ac:dyDescent="0.25">
      <c r="A35" s="44">
        <v>212</v>
      </c>
      <c r="B35" s="45" t="s">
        <v>121</v>
      </c>
      <c r="C35" s="46" t="s">
        <v>103</v>
      </c>
    </row>
    <row r="36" spans="1:3" x14ac:dyDescent="0.25">
      <c r="A36" s="44">
        <v>2121</v>
      </c>
      <c r="B36" s="45" t="s">
        <v>121</v>
      </c>
      <c r="C36" s="46">
        <v>159500</v>
      </c>
    </row>
    <row r="37" spans="1:3" x14ac:dyDescent="0.25">
      <c r="A37" s="44">
        <v>213</v>
      </c>
      <c r="B37" s="45" t="s">
        <v>122</v>
      </c>
      <c r="C37" s="46"/>
    </row>
    <row r="38" spans="1:3" ht="26.25" x14ac:dyDescent="0.25">
      <c r="A38" s="44">
        <v>214</v>
      </c>
      <c r="B38" s="45" t="s">
        <v>123</v>
      </c>
      <c r="C38" s="46"/>
    </row>
    <row r="39" spans="1:3" x14ac:dyDescent="0.25">
      <c r="A39" s="44">
        <v>215</v>
      </c>
      <c r="B39" s="45" t="s">
        <v>124</v>
      </c>
      <c r="C39" s="46">
        <v>30000</v>
      </c>
    </row>
    <row r="40" spans="1:3" x14ac:dyDescent="0.25">
      <c r="A40" s="44">
        <v>216</v>
      </c>
      <c r="B40" s="45" t="s">
        <v>53</v>
      </c>
      <c r="C40" s="46" t="s">
        <v>103</v>
      </c>
    </row>
    <row r="41" spans="1:3" x14ac:dyDescent="0.25">
      <c r="A41" s="44">
        <v>2161</v>
      </c>
      <c r="B41" s="45" t="s">
        <v>53</v>
      </c>
      <c r="C41" s="46">
        <v>17500</v>
      </c>
    </row>
    <row r="42" spans="1:3" x14ac:dyDescent="0.25">
      <c r="A42" s="44">
        <v>217</v>
      </c>
      <c r="B42" s="45" t="s">
        <v>125</v>
      </c>
      <c r="C42" s="46"/>
    </row>
    <row r="43" spans="1:3" x14ac:dyDescent="0.25">
      <c r="A43" s="44">
        <v>218</v>
      </c>
      <c r="B43" s="45" t="s">
        <v>126</v>
      </c>
      <c r="C43" s="46"/>
    </row>
    <row r="44" spans="1:3" x14ac:dyDescent="0.25">
      <c r="A44" s="44">
        <v>2490</v>
      </c>
      <c r="B44" s="45" t="s">
        <v>127</v>
      </c>
      <c r="C44" s="46"/>
    </row>
    <row r="45" spans="1:3" x14ac:dyDescent="0.25">
      <c r="A45" s="44">
        <v>2491</v>
      </c>
      <c r="B45" s="45" t="s">
        <v>128</v>
      </c>
      <c r="C45" s="46">
        <v>3000</v>
      </c>
    </row>
    <row r="46" spans="1:3" x14ac:dyDescent="0.25">
      <c r="A46" s="41">
        <v>2600</v>
      </c>
      <c r="B46" s="42" t="s">
        <v>129</v>
      </c>
      <c r="C46" s="43">
        <v>222700</v>
      </c>
    </row>
    <row r="47" spans="1:3" x14ac:dyDescent="0.25">
      <c r="A47" s="44">
        <v>261</v>
      </c>
      <c r="B47" s="45" t="s">
        <v>130</v>
      </c>
      <c r="C47" s="46">
        <v>222700</v>
      </c>
    </row>
    <row r="48" spans="1:3" x14ac:dyDescent="0.25">
      <c r="A48" s="44">
        <v>262</v>
      </c>
      <c r="B48" s="45" t="s">
        <v>131</v>
      </c>
      <c r="C48" s="46"/>
    </row>
    <row r="49" spans="1:4" x14ac:dyDescent="0.25">
      <c r="A49" s="48">
        <v>3000</v>
      </c>
      <c r="B49" s="49" t="s">
        <v>132</v>
      </c>
      <c r="C49" s="50">
        <v>1096127.8699999999</v>
      </c>
    </row>
    <row r="50" spans="1:4" x14ac:dyDescent="0.25">
      <c r="A50" s="41">
        <v>3100</v>
      </c>
      <c r="B50" s="42" t="s">
        <v>133</v>
      </c>
      <c r="C50" s="43">
        <v>191850</v>
      </c>
    </row>
    <row r="51" spans="1:4" x14ac:dyDescent="0.25">
      <c r="A51" s="44">
        <v>311</v>
      </c>
      <c r="B51" s="45" t="s">
        <v>134</v>
      </c>
      <c r="C51" s="46"/>
    </row>
    <row r="52" spans="1:4" x14ac:dyDescent="0.25">
      <c r="A52" s="44">
        <v>3111</v>
      </c>
      <c r="B52" s="45" t="s">
        <v>134</v>
      </c>
      <c r="C52" s="46">
        <v>113000</v>
      </c>
    </row>
    <row r="53" spans="1:4" x14ac:dyDescent="0.25">
      <c r="A53" s="44">
        <v>312</v>
      </c>
      <c r="B53" s="45" t="s">
        <v>135</v>
      </c>
      <c r="C53" s="46"/>
    </row>
    <row r="54" spans="1:4" x14ac:dyDescent="0.25">
      <c r="A54" s="44">
        <v>313</v>
      </c>
      <c r="B54" s="45" t="s">
        <v>136</v>
      </c>
      <c r="C54" s="46"/>
    </row>
    <row r="55" spans="1:4" x14ac:dyDescent="0.25">
      <c r="A55" s="44">
        <v>314</v>
      </c>
      <c r="B55" s="45" t="s">
        <v>137</v>
      </c>
      <c r="C55" s="46"/>
    </row>
    <row r="56" spans="1:4" x14ac:dyDescent="0.25">
      <c r="A56" s="44">
        <v>3141</v>
      </c>
      <c r="B56" s="45" t="s">
        <v>137</v>
      </c>
      <c r="C56" s="46">
        <v>48000</v>
      </c>
    </row>
    <row r="57" spans="1:4" x14ac:dyDescent="0.25">
      <c r="A57" s="44">
        <v>315</v>
      </c>
      <c r="B57" s="45" t="s">
        <v>138</v>
      </c>
      <c r="C57" s="46"/>
    </row>
    <row r="58" spans="1:4" x14ac:dyDescent="0.25">
      <c r="A58" s="44">
        <v>3151</v>
      </c>
      <c r="B58" s="45" t="s">
        <v>138</v>
      </c>
      <c r="C58" s="46">
        <v>29150</v>
      </c>
    </row>
    <row r="59" spans="1:4" x14ac:dyDescent="0.25">
      <c r="A59" s="44">
        <v>316</v>
      </c>
      <c r="B59" s="45" t="s">
        <v>139</v>
      </c>
      <c r="C59" s="46"/>
      <c r="D59" s="51"/>
    </row>
    <row r="60" spans="1:4" x14ac:dyDescent="0.25">
      <c r="A60" s="44">
        <v>317</v>
      </c>
      <c r="B60" s="45" t="s">
        <v>140</v>
      </c>
      <c r="C60" s="46"/>
    </row>
    <row r="61" spans="1:4" x14ac:dyDescent="0.25">
      <c r="A61" s="44">
        <v>3171</v>
      </c>
      <c r="B61" s="45" t="s">
        <v>140</v>
      </c>
      <c r="C61" s="46">
        <v>1700</v>
      </c>
    </row>
    <row r="62" spans="1:4" x14ac:dyDescent="0.25">
      <c r="A62" s="44">
        <v>318</v>
      </c>
      <c r="B62" s="45" t="s">
        <v>141</v>
      </c>
      <c r="C62" s="46"/>
    </row>
    <row r="63" spans="1:4" x14ac:dyDescent="0.25">
      <c r="A63" s="44">
        <v>319</v>
      </c>
      <c r="B63" s="45" t="s">
        <v>142</v>
      </c>
      <c r="C63" s="46"/>
    </row>
    <row r="64" spans="1:4" x14ac:dyDescent="0.25">
      <c r="A64" s="41">
        <v>3300</v>
      </c>
      <c r="B64" s="42" t="s">
        <v>143</v>
      </c>
      <c r="C64" s="43">
        <v>295076.92</v>
      </c>
    </row>
    <row r="65" spans="1:3" x14ac:dyDescent="0.25">
      <c r="A65" s="44">
        <v>331</v>
      </c>
      <c r="B65" s="45" t="s">
        <v>144</v>
      </c>
      <c r="C65" s="46"/>
    </row>
    <row r="66" spans="1:3" x14ac:dyDescent="0.25">
      <c r="A66" s="44">
        <v>332</v>
      </c>
      <c r="B66" s="45" t="s">
        <v>145</v>
      </c>
      <c r="C66" s="46"/>
    </row>
    <row r="67" spans="1:3" ht="26.25" x14ac:dyDescent="0.25">
      <c r="A67" s="44">
        <v>333</v>
      </c>
      <c r="B67" s="45" t="s">
        <v>146</v>
      </c>
      <c r="C67" s="46"/>
    </row>
    <row r="68" spans="1:3" x14ac:dyDescent="0.25">
      <c r="A68" s="44">
        <v>334</v>
      </c>
      <c r="B68" s="45" t="s">
        <v>79</v>
      </c>
      <c r="C68" s="46"/>
    </row>
    <row r="69" spans="1:3" x14ac:dyDescent="0.25">
      <c r="A69" s="44">
        <v>3341</v>
      </c>
      <c r="B69" s="45" t="s">
        <v>79</v>
      </c>
      <c r="C69" s="46">
        <v>4000</v>
      </c>
    </row>
    <row r="70" spans="1:3" x14ac:dyDescent="0.25">
      <c r="A70" s="44">
        <v>335</v>
      </c>
      <c r="B70" s="45" t="s">
        <v>147</v>
      </c>
      <c r="C70" s="46"/>
    </row>
    <row r="71" spans="1:3" x14ac:dyDescent="0.25">
      <c r="A71" s="44">
        <v>3353</v>
      </c>
      <c r="B71" s="45" t="s">
        <v>148</v>
      </c>
      <c r="C71" s="46">
        <v>276076.92</v>
      </c>
    </row>
    <row r="72" spans="1:3" x14ac:dyDescent="0.25">
      <c r="A72" s="44">
        <v>336</v>
      </c>
      <c r="B72" s="45" t="s">
        <v>149</v>
      </c>
      <c r="C72" s="46"/>
    </row>
    <row r="73" spans="1:3" x14ac:dyDescent="0.25">
      <c r="A73" s="44">
        <v>337</v>
      </c>
      <c r="B73" s="45" t="s">
        <v>150</v>
      </c>
      <c r="C73" s="46"/>
    </row>
    <row r="74" spans="1:3" x14ac:dyDescent="0.25">
      <c r="A74" s="44">
        <v>338</v>
      </c>
      <c r="B74" s="45" t="s">
        <v>72</v>
      </c>
      <c r="C74" s="46"/>
    </row>
    <row r="75" spans="1:3" x14ac:dyDescent="0.25">
      <c r="A75" s="44">
        <v>3381</v>
      </c>
      <c r="B75" s="45" t="s">
        <v>72</v>
      </c>
      <c r="C75" s="46">
        <v>15000</v>
      </c>
    </row>
    <row r="76" spans="1:3" x14ac:dyDescent="0.25">
      <c r="A76" s="44">
        <v>339</v>
      </c>
      <c r="B76" s="45" t="s">
        <v>151</v>
      </c>
      <c r="C76" s="46"/>
    </row>
    <row r="77" spans="1:3" x14ac:dyDescent="0.25">
      <c r="A77" s="41">
        <v>3400</v>
      </c>
      <c r="B77" s="42" t="s">
        <v>152</v>
      </c>
      <c r="C77" s="43">
        <v>42100</v>
      </c>
    </row>
    <row r="78" spans="1:3" x14ac:dyDescent="0.25">
      <c r="A78" s="44">
        <v>341</v>
      </c>
      <c r="B78" s="45" t="s">
        <v>153</v>
      </c>
      <c r="C78" s="46"/>
    </row>
    <row r="79" spans="1:3" x14ac:dyDescent="0.25">
      <c r="A79" s="44">
        <v>342</v>
      </c>
      <c r="B79" s="45" t="s">
        <v>154</v>
      </c>
      <c r="C79" s="46"/>
    </row>
    <row r="80" spans="1:3" x14ac:dyDescent="0.25">
      <c r="A80" s="44">
        <v>343</v>
      </c>
      <c r="B80" s="45" t="s">
        <v>155</v>
      </c>
      <c r="C80" s="46"/>
    </row>
    <row r="81" spans="1:3" x14ac:dyDescent="0.25">
      <c r="A81" s="44">
        <v>344</v>
      </c>
      <c r="B81" s="45" t="s">
        <v>156</v>
      </c>
      <c r="C81" s="46"/>
    </row>
    <row r="82" spans="1:3" x14ac:dyDescent="0.25">
      <c r="A82" s="44">
        <v>345</v>
      </c>
      <c r="B82" s="45" t="s">
        <v>35</v>
      </c>
      <c r="C82" s="46"/>
    </row>
    <row r="83" spans="1:3" x14ac:dyDescent="0.25">
      <c r="A83" s="44">
        <v>3451</v>
      </c>
      <c r="B83" s="45" t="s">
        <v>35</v>
      </c>
      <c r="C83" s="46">
        <v>42100</v>
      </c>
    </row>
    <row r="84" spans="1:3" x14ac:dyDescent="0.25">
      <c r="A84" s="44">
        <v>346</v>
      </c>
      <c r="B84" s="45" t="s">
        <v>157</v>
      </c>
      <c r="C84" s="46"/>
    </row>
    <row r="85" spans="1:3" x14ac:dyDescent="0.25">
      <c r="A85" s="44">
        <v>347</v>
      </c>
      <c r="B85" s="45" t="s">
        <v>158</v>
      </c>
      <c r="C85" s="46"/>
    </row>
    <row r="86" spans="1:3" x14ac:dyDescent="0.25">
      <c r="A86" s="44">
        <v>348</v>
      </c>
      <c r="B86" s="45" t="s">
        <v>159</v>
      </c>
      <c r="C86" s="46"/>
    </row>
    <row r="87" spans="1:3" x14ac:dyDescent="0.25">
      <c r="A87" s="44">
        <v>349</v>
      </c>
      <c r="B87" s="45" t="s">
        <v>160</v>
      </c>
      <c r="C87" s="46"/>
    </row>
    <row r="88" spans="1:3" ht="26.25" x14ac:dyDescent="0.25">
      <c r="A88" s="41">
        <v>3500</v>
      </c>
      <c r="B88" s="42" t="s">
        <v>161</v>
      </c>
      <c r="C88" s="43">
        <v>170700</v>
      </c>
    </row>
    <row r="89" spans="1:3" x14ac:dyDescent="0.25">
      <c r="A89" s="44">
        <v>351</v>
      </c>
      <c r="B89" s="45" t="s">
        <v>162</v>
      </c>
      <c r="C89" s="46"/>
    </row>
    <row r="90" spans="1:3" x14ac:dyDescent="0.25">
      <c r="A90" s="44">
        <v>3511</v>
      </c>
      <c r="B90" s="45" t="s">
        <v>163</v>
      </c>
      <c r="C90" s="46">
        <v>30800</v>
      </c>
    </row>
    <row r="91" spans="1:3" ht="26.25" x14ac:dyDescent="0.25">
      <c r="A91" s="44">
        <v>352</v>
      </c>
      <c r="B91" s="45" t="s">
        <v>164</v>
      </c>
      <c r="C91" s="46"/>
    </row>
    <row r="92" spans="1:3" x14ac:dyDescent="0.25">
      <c r="A92" s="44">
        <v>3521</v>
      </c>
      <c r="B92" s="45" t="s">
        <v>165</v>
      </c>
      <c r="C92" s="46">
        <v>3000</v>
      </c>
    </row>
    <row r="93" spans="1:3" ht="26.25" x14ac:dyDescent="0.25">
      <c r="A93" s="44">
        <v>353</v>
      </c>
      <c r="B93" s="45" t="s">
        <v>166</v>
      </c>
      <c r="C93" s="46"/>
    </row>
    <row r="94" spans="1:3" ht="26.25" x14ac:dyDescent="0.25">
      <c r="A94" s="44">
        <v>3531</v>
      </c>
      <c r="B94" s="45" t="s">
        <v>166</v>
      </c>
      <c r="C94" s="46">
        <v>37400</v>
      </c>
    </row>
    <row r="95" spans="1:3" ht="26.25" x14ac:dyDescent="0.25">
      <c r="A95" s="44">
        <v>354</v>
      </c>
      <c r="B95" s="45" t="s">
        <v>167</v>
      </c>
      <c r="C95" s="46"/>
    </row>
    <row r="96" spans="1:3" x14ac:dyDescent="0.25">
      <c r="A96" s="44">
        <v>355</v>
      </c>
      <c r="B96" s="45" t="s">
        <v>168</v>
      </c>
      <c r="C96" s="46"/>
    </row>
    <row r="97" spans="1:3" x14ac:dyDescent="0.25">
      <c r="A97" s="44">
        <v>3551</v>
      </c>
      <c r="B97" s="45" t="s">
        <v>169</v>
      </c>
      <c r="C97" s="46">
        <v>99500</v>
      </c>
    </row>
    <row r="98" spans="1:3" x14ac:dyDescent="0.25">
      <c r="A98" s="44">
        <v>356</v>
      </c>
      <c r="B98" s="45" t="s">
        <v>170</v>
      </c>
      <c r="C98" s="46"/>
    </row>
    <row r="99" spans="1:3" x14ac:dyDescent="0.25">
      <c r="A99" s="44">
        <v>357</v>
      </c>
      <c r="B99" s="45" t="s">
        <v>171</v>
      </c>
      <c r="C99" s="46"/>
    </row>
    <row r="100" spans="1:3" x14ac:dyDescent="0.25">
      <c r="A100" s="44">
        <v>358</v>
      </c>
      <c r="B100" s="45" t="s">
        <v>172</v>
      </c>
      <c r="C100" s="46"/>
    </row>
    <row r="101" spans="1:3" x14ac:dyDescent="0.25">
      <c r="A101" s="44">
        <v>359</v>
      </c>
      <c r="B101" s="45" t="s">
        <v>173</v>
      </c>
      <c r="C101" s="46"/>
    </row>
    <row r="102" spans="1:3" x14ac:dyDescent="0.25">
      <c r="A102" s="41">
        <v>3700</v>
      </c>
      <c r="B102" s="42" t="s">
        <v>174</v>
      </c>
      <c r="C102" s="43">
        <v>76600</v>
      </c>
    </row>
    <row r="103" spans="1:3" x14ac:dyDescent="0.25">
      <c r="A103" s="44">
        <v>371</v>
      </c>
      <c r="B103" s="45" t="s">
        <v>175</v>
      </c>
      <c r="C103" s="46"/>
    </row>
    <row r="104" spans="1:3" x14ac:dyDescent="0.25">
      <c r="A104" s="44">
        <v>3711</v>
      </c>
      <c r="B104" s="45" t="s">
        <v>176</v>
      </c>
      <c r="C104" s="46">
        <v>8000</v>
      </c>
    </row>
    <row r="105" spans="1:3" x14ac:dyDescent="0.25">
      <c r="A105" s="44">
        <v>372</v>
      </c>
      <c r="B105" s="45" t="s">
        <v>177</v>
      </c>
      <c r="C105" s="46"/>
    </row>
    <row r="106" spans="1:3" x14ac:dyDescent="0.25">
      <c r="A106" s="44">
        <v>3721</v>
      </c>
      <c r="B106" s="45" t="s">
        <v>178</v>
      </c>
      <c r="C106" s="46">
        <v>8000</v>
      </c>
    </row>
    <row r="107" spans="1:3" x14ac:dyDescent="0.25">
      <c r="A107" s="44">
        <v>373</v>
      </c>
      <c r="B107" s="45" t="s">
        <v>179</v>
      </c>
      <c r="C107" s="46"/>
    </row>
    <row r="108" spans="1:3" x14ac:dyDescent="0.25">
      <c r="A108" s="44">
        <v>374</v>
      </c>
      <c r="B108" s="45" t="s">
        <v>180</v>
      </c>
      <c r="C108" s="46"/>
    </row>
    <row r="109" spans="1:3" x14ac:dyDescent="0.25">
      <c r="A109" s="44">
        <v>375</v>
      </c>
      <c r="B109" s="45" t="s">
        <v>181</v>
      </c>
      <c r="C109" s="46"/>
    </row>
    <row r="110" spans="1:3" ht="26.25" x14ac:dyDescent="0.25">
      <c r="A110" s="44" t="s">
        <v>182</v>
      </c>
      <c r="B110" s="45" t="s">
        <v>183</v>
      </c>
      <c r="C110" s="52">
        <v>35000</v>
      </c>
    </row>
    <row r="111" spans="1:3" x14ac:dyDescent="0.25">
      <c r="A111" s="44">
        <v>376</v>
      </c>
      <c r="B111" s="45" t="s">
        <v>184</v>
      </c>
      <c r="C111" s="46"/>
    </row>
    <row r="112" spans="1:3" x14ac:dyDescent="0.25">
      <c r="A112" s="44">
        <v>377</v>
      </c>
      <c r="B112" s="45" t="s">
        <v>185</v>
      </c>
      <c r="C112" s="46"/>
    </row>
    <row r="113" spans="1:3" x14ac:dyDescent="0.25">
      <c r="A113" s="44">
        <v>378</v>
      </c>
      <c r="B113" s="45" t="s">
        <v>186</v>
      </c>
      <c r="C113" s="46"/>
    </row>
    <row r="114" spans="1:3" x14ac:dyDescent="0.25">
      <c r="A114" s="44">
        <v>379</v>
      </c>
      <c r="B114" s="45" t="s">
        <v>187</v>
      </c>
      <c r="C114" s="46"/>
    </row>
    <row r="115" spans="1:3" x14ac:dyDescent="0.25">
      <c r="A115" s="44" t="s">
        <v>188</v>
      </c>
      <c r="B115" s="45" t="s">
        <v>189</v>
      </c>
      <c r="C115" s="52">
        <v>25600</v>
      </c>
    </row>
    <row r="116" spans="1:3" x14ac:dyDescent="0.25">
      <c r="A116" s="41">
        <v>3800</v>
      </c>
      <c r="B116" s="42" t="s">
        <v>190</v>
      </c>
      <c r="C116" s="43">
        <v>78000</v>
      </c>
    </row>
    <row r="117" spans="1:3" x14ac:dyDescent="0.25">
      <c r="A117" s="44">
        <v>381</v>
      </c>
      <c r="B117" s="45" t="s">
        <v>191</v>
      </c>
      <c r="C117" s="46"/>
    </row>
    <row r="118" spans="1:3" x14ac:dyDescent="0.25">
      <c r="A118" s="44">
        <v>382</v>
      </c>
      <c r="B118" s="45" t="s">
        <v>192</v>
      </c>
      <c r="C118" s="46"/>
    </row>
    <row r="119" spans="1:3" x14ac:dyDescent="0.25">
      <c r="A119" s="44">
        <v>383</v>
      </c>
      <c r="B119" s="45" t="s">
        <v>193</v>
      </c>
      <c r="C119" s="46"/>
    </row>
    <row r="120" spans="1:3" x14ac:dyDescent="0.25">
      <c r="A120" s="44">
        <v>384</v>
      </c>
      <c r="B120" s="45" t="s">
        <v>194</v>
      </c>
      <c r="C120" s="46"/>
    </row>
    <row r="121" spans="1:3" x14ac:dyDescent="0.25">
      <c r="A121" s="44">
        <v>385</v>
      </c>
      <c r="B121" s="45" t="s">
        <v>195</v>
      </c>
      <c r="C121" s="46"/>
    </row>
    <row r="122" spans="1:3" x14ac:dyDescent="0.25">
      <c r="A122" s="44">
        <v>3852</v>
      </c>
      <c r="B122" s="45" t="s">
        <v>196</v>
      </c>
      <c r="C122" s="46">
        <v>78000</v>
      </c>
    </row>
    <row r="123" spans="1:3" x14ac:dyDescent="0.25">
      <c r="A123" s="41">
        <v>3900</v>
      </c>
      <c r="B123" s="42" t="s">
        <v>197</v>
      </c>
      <c r="C123" s="43">
        <v>241800.95</v>
      </c>
    </row>
    <row r="124" spans="1:3" x14ac:dyDescent="0.25">
      <c r="A124" s="44">
        <v>391</v>
      </c>
      <c r="B124" s="45" t="s">
        <v>198</v>
      </c>
      <c r="C124" s="46"/>
    </row>
    <row r="125" spans="1:3" x14ac:dyDescent="0.25">
      <c r="A125" s="44">
        <v>392</v>
      </c>
      <c r="B125" s="45" t="s">
        <v>199</v>
      </c>
      <c r="C125" s="46"/>
    </row>
    <row r="126" spans="1:3" x14ac:dyDescent="0.25">
      <c r="A126" s="44" t="s">
        <v>200</v>
      </c>
      <c r="B126" s="45" t="s">
        <v>59</v>
      </c>
      <c r="C126" s="46">
        <v>8000</v>
      </c>
    </row>
    <row r="127" spans="1:3" x14ac:dyDescent="0.25">
      <c r="A127" s="44">
        <v>393</v>
      </c>
      <c r="B127" s="45" t="s">
        <v>201</v>
      </c>
      <c r="C127" s="46"/>
    </row>
    <row r="128" spans="1:3" x14ac:dyDescent="0.25">
      <c r="A128" s="44">
        <v>394</v>
      </c>
      <c r="B128" s="45" t="s">
        <v>202</v>
      </c>
      <c r="C128" s="46"/>
    </row>
    <row r="129" spans="1:3" x14ac:dyDescent="0.25">
      <c r="A129" s="44">
        <v>395</v>
      </c>
      <c r="B129" s="45" t="s">
        <v>203</v>
      </c>
      <c r="C129" s="46"/>
    </row>
    <row r="130" spans="1:3" x14ac:dyDescent="0.25">
      <c r="A130" s="44">
        <v>396</v>
      </c>
      <c r="B130" s="45" t="s">
        <v>204</v>
      </c>
      <c r="C130" s="46"/>
    </row>
    <row r="131" spans="1:3" x14ac:dyDescent="0.25">
      <c r="A131" s="44">
        <v>397</v>
      </c>
      <c r="B131" s="45" t="s">
        <v>205</v>
      </c>
      <c r="C131" s="46"/>
    </row>
    <row r="132" spans="1:3" x14ac:dyDescent="0.25">
      <c r="A132" s="44">
        <v>398</v>
      </c>
      <c r="B132" s="45" t="s">
        <v>206</v>
      </c>
      <c r="C132" s="46"/>
    </row>
    <row r="133" spans="1:3" x14ac:dyDescent="0.25">
      <c r="A133" s="44" t="s">
        <v>207</v>
      </c>
      <c r="B133" s="45" t="s">
        <v>60</v>
      </c>
      <c r="C133" s="46">
        <v>233800.95</v>
      </c>
    </row>
    <row r="134" spans="1:3" x14ac:dyDescent="0.25">
      <c r="A134" s="44">
        <v>399</v>
      </c>
      <c r="B134" s="45" t="s">
        <v>208</v>
      </c>
      <c r="C134" s="46"/>
    </row>
    <row r="135" spans="1:3" x14ac:dyDescent="0.25">
      <c r="A135" s="48">
        <v>5000</v>
      </c>
      <c r="B135" s="49" t="s">
        <v>209</v>
      </c>
      <c r="C135" s="50">
        <v>168199</v>
      </c>
    </row>
    <row r="136" spans="1:3" x14ac:dyDescent="0.25">
      <c r="A136" s="41">
        <v>5100</v>
      </c>
      <c r="B136" s="42" t="s">
        <v>210</v>
      </c>
      <c r="C136" s="43">
        <v>168199</v>
      </c>
    </row>
    <row r="137" spans="1:3" x14ac:dyDescent="0.25">
      <c r="A137" s="44">
        <v>511</v>
      </c>
      <c r="B137" s="45" t="s">
        <v>211</v>
      </c>
      <c r="C137" s="46"/>
    </row>
    <row r="138" spans="1:3" x14ac:dyDescent="0.25">
      <c r="A138" s="44">
        <v>512</v>
      </c>
      <c r="B138" s="45" t="s">
        <v>212</v>
      </c>
      <c r="C138" s="46"/>
    </row>
    <row r="139" spans="1:3" x14ac:dyDescent="0.25">
      <c r="A139" s="44">
        <v>513</v>
      </c>
      <c r="B139" s="45" t="s">
        <v>213</v>
      </c>
      <c r="C139" s="46"/>
    </row>
    <row r="140" spans="1:3" x14ac:dyDescent="0.25">
      <c r="A140" s="44">
        <v>514</v>
      </c>
      <c r="B140" s="45" t="s">
        <v>214</v>
      </c>
      <c r="C140" s="46"/>
    </row>
    <row r="141" spans="1:3" x14ac:dyDescent="0.25">
      <c r="A141" s="44">
        <v>515</v>
      </c>
      <c r="B141" s="45" t="s">
        <v>215</v>
      </c>
      <c r="C141" s="46"/>
    </row>
    <row r="142" spans="1:3" x14ac:dyDescent="0.25">
      <c r="A142" s="44">
        <v>5151</v>
      </c>
      <c r="B142" s="45" t="s">
        <v>216</v>
      </c>
      <c r="C142" s="46">
        <v>168199</v>
      </c>
    </row>
    <row r="143" spans="1:3" x14ac:dyDescent="0.25">
      <c r="A143" s="44">
        <v>519</v>
      </c>
      <c r="B143" s="45" t="s">
        <v>217</v>
      </c>
      <c r="C143" s="46"/>
    </row>
    <row r="144" spans="1:3" x14ac:dyDescent="0.25">
      <c r="A144" s="53"/>
      <c r="B144" s="45"/>
      <c r="C144" s="46"/>
    </row>
    <row r="145" spans="1:5" x14ac:dyDescent="0.25">
      <c r="A145" s="53"/>
      <c r="B145" s="45"/>
      <c r="C145" s="46"/>
    </row>
    <row r="146" spans="1:5" x14ac:dyDescent="0.25">
      <c r="A146" s="54" t="s">
        <v>218</v>
      </c>
      <c r="B146" s="55"/>
      <c r="C146" s="56">
        <v>13954441.120190416</v>
      </c>
    </row>
    <row r="147" spans="1:5" x14ac:dyDescent="0.25">
      <c r="E147" s="26"/>
    </row>
    <row r="148" spans="1:5" x14ac:dyDescent="0.25">
      <c r="A148" s="57" t="s">
        <v>219</v>
      </c>
      <c r="B148" s="57"/>
      <c r="C148" s="57"/>
    </row>
    <row r="149" spans="1:5" ht="40.5" customHeight="1" x14ac:dyDescent="0.25">
      <c r="A149" s="58" t="s">
        <v>220</v>
      </c>
    </row>
  </sheetData>
  <autoFilter ref="A2:C146">
    <filterColumn colId="0" showButton="0"/>
  </autoFilter>
  <mergeCells count="4">
    <mergeCell ref="A1:C1"/>
    <mergeCell ref="A2:B2"/>
    <mergeCell ref="A146:B146"/>
    <mergeCell ref="A148:C148"/>
  </mergeCells>
  <pageMargins left="0.31496062992125984" right="0.31496062992125984" top="0.74803149606299213" bottom="0.74803149606299213" header="0.31496062992125984" footer="0.31496062992125984"/>
  <pageSetup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143"/>
  <sheetViews>
    <sheetView zoomScale="70" zoomScaleNormal="70" workbookViewId="0">
      <pane ySplit="4" topLeftCell="A5" activePane="bottomLeft" state="frozen"/>
      <selection pane="bottomLeft" activeCell="D176" sqref="D176"/>
    </sheetView>
  </sheetViews>
  <sheetFormatPr baseColWidth="10" defaultRowHeight="15" x14ac:dyDescent="0.25"/>
  <cols>
    <col min="1" max="1" width="32.140625" customWidth="1"/>
    <col min="2" max="2" width="45.7109375" bestFit="1" customWidth="1"/>
    <col min="3" max="3" width="36" customWidth="1"/>
  </cols>
  <sheetData>
    <row r="1" spans="1:3" ht="51" customHeight="1" x14ac:dyDescent="0.25">
      <c r="A1" s="59" t="s">
        <v>91</v>
      </c>
      <c r="B1" s="59"/>
      <c r="C1" s="59"/>
    </row>
    <row r="2" spans="1:3" ht="30" customHeight="1" x14ac:dyDescent="0.25">
      <c r="A2" s="60" t="s">
        <v>221</v>
      </c>
      <c r="B2" s="60"/>
      <c r="C2" s="60"/>
    </row>
    <row r="3" spans="1:3" x14ac:dyDescent="0.25">
      <c r="A3" s="61" t="s">
        <v>220</v>
      </c>
      <c r="B3" s="62"/>
      <c r="C3" s="62"/>
    </row>
    <row r="4" spans="1:3" x14ac:dyDescent="0.25">
      <c r="A4" s="63" t="s">
        <v>222</v>
      </c>
      <c r="B4" s="64"/>
      <c r="C4" s="65" t="s">
        <v>93</v>
      </c>
    </row>
    <row r="5" spans="1:3" x14ac:dyDescent="0.25">
      <c r="A5" s="66">
        <v>1</v>
      </c>
      <c r="B5" s="67" t="s">
        <v>223</v>
      </c>
      <c r="C5" s="68"/>
    </row>
    <row r="6" spans="1:3" hidden="1" x14ac:dyDescent="0.25">
      <c r="A6" s="41" t="s">
        <v>224</v>
      </c>
      <c r="B6" s="42" t="s">
        <v>225</v>
      </c>
      <c r="C6" s="69"/>
    </row>
    <row r="7" spans="1:3" hidden="1" x14ac:dyDescent="0.25">
      <c r="A7" s="44" t="s">
        <v>226</v>
      </c>
      <c r="B7" s="45" t="s">
        <v>227</v>
      </c>
      <c r="C7" s="70"/>
    </row>
    <row r="8" spans="1:3" hidden="1" x14ac:dyDescent="0.25">
      <c r="A8" s="44" t="s">
        <v>228</v>
      </c>
      <c r="B8" s="45" t="s">
        <v>229</v>
      </c>
      <c r="C8" s="70"/>
    </row>
    <row r="9" spans="1:3" hidden="1" x14ac:dyDescent="0.25">
      <c r="A9" s="41" t="s">
        <v>230</v>
      </c>
      <c r="B9" s="42" t="s">
        <v>231</v>
      </c>
      <c r="C9" s="69"/>
    </row>
    <row r="10" spans="1:3" hidden="1" x14ac:dyDescent="0.25">
      <c r="A10" s="44" t="s">
        <v>232</v>
      </c>
      <c r="B10" s="45" t="s">
        <v>233</v>
      </c>
      <c r="C10" s="70"/>
    </row>
    <row r="11" spans="1:3" hidden="1" x14ac:dyDescent="0.25">
      <c r="A11" s="44" t="s">
        <v>234</v>
      </c>
      <c r="B11" s="45" t="s">
        <v>235</v>
      </c>
      <c r="C11" s="70"/>
    </row>
    <row r="12" spans="1:3" hidden="1" x14ac:dyDescent="0.25">
      <c r="A12" s="44" t="s">
        <v>236</v>
      </c>
      <c r="B12" s="45" t="s">
        <v>237</v>
      </c>
      <c r="C12" s="70"/>
    </row>
    <row r="13" spans="1:3" hidden="1" x14ac:dyDescent="0.25">
      <c r="A13" s="44" t="s">
        <v>238</v>
      </c>
      <c r="B13" s="45" t="s">
        <v>239</v>
      </c>
      <c r="C13" s="70"/>
    </row>
    <row r="14" spans="1:3" hidden="1" x14ac:dyDescent="0.25">
      <c r="A14" s="41" t="s">
        <v>240</v>
      </c>
      <c r="B14" s="42" t="s">
        <v>241</v>
      </c>
      <c r="C14" s="69"/>
    </row>
    <row r="15" spans="1:3" hidden="1" x14ac:dyDescent="0.25">
      <c r="A15" s="44" t="s">
        <v>242</v>
      </c>
      <c r="B15" s="45" t="s">
        <v>243</v>
      </c>
      <c r="C15" s="70"/>
    </row>
    <row r="16" spans="1:3" hidden="1" x14ac:dyDescent="0.25">
      <c r="A16" s="44" t="s">
        <v>244</v>
      </c>
      <c r="B16" s="45" t="s">
        <v>245</v>
      </c>
      <c r="C16" s="70"/>
    </row>
    <row r="17" spans="1:3" hidden="1" x14ac:dyDescent="0.25">
      <c r="A17" s="44" t="s">
        <v>246</v>
      </c>
      <c r="B17" s="45" t="s">
        <v>247</v>
      </c>
      <c r="C17" s="70"/>
    </row>
    <row r="18" spans="1:3" hidden="1" x14ac:dyDescent="0.25">
      <c r="A18" s="44" t="s">
        <v>248</v>
      </c>
      <c r="B18" s="45" t="s">
        <v>249</v>
      </c>
      <c r="C18" s="70"/>
    </row>
    <row r="19" spans="1:3" hidden="1" x14ac:dyDescent="0.25">
      <c r="A19" s="44" t="s">
        <v>250</v>
      </c>
      <c r="B19" s="45" t="s">
        <v>251</v>
      </c>
      <c r="C19" s="70"/>
    </row>
    <row r="20" spans="1:3" hidden="1" x14ac:dyDescent="0.25">
      <c r="A20" s="44" t="s">
        <v>252</v>
      </c>
      <c r="B20" s="45" t="s">
        <v>253</v>
      </c>
      <c r="C20" s="70"/>
    </row>
    <row r="21" spans="1:3" hidden="1" x14ac:dyDescent="0.25">
      <c r="A21" s="44" t="s">
        <v>254</v>
      </c>
      <c r="B21" s="45" t="s">
        <v>255</v>
      </c>
      <c r="C21" s="70"/>
    </row>
    <row r="22" spans="1:3" hidden="1" x14ac:dyDescent="0.25">
      <c r="A22" s="44" t="s">
        <v>256</v>
      </c>
      <c r="B22" s="45" t="s">
        <v>257</v>
      </c>
      <c r="C22" s="70"/>
    </row>
    <row r="23" spans="1:3" hidden="1" x14ac:dyDescent="0.25">
      <c r="A23" s="44" t="s">
        <v>258</v>
      </c>
      <c r="B23" s="45" t="s">
        <v>259</v>
      </c>
      <c r="C23" s="70"/>
    </row>
    <row r="24" spans="1:3" hidden="1" x14ac:dyDescent="0.25">
      <c r="A24" s="41" t="s">
        <v>260</v>
      </c>
      <c r="B24" s="42" t="s">
        <v>261</v>
      </c>
      <c r="C24" s="69"/>
    </row>
    <row r="25" spans="1:3" hidden="1" x14ac:dyDescent="0.25">
      <c r="A25" s="44" t="s">
        <v>262</v>
      </c>
      <c r="B25" s="45" t="s">
        <v>263</v>
      </c>
      <c r="C25" s="70"/>
    </row>
    <row r="26" spans="1:3" hidden="1" x14ac:dyDescent="0.25">
      <c r="A26" s="41" t="s">
        <v>264</v>
      </c>
      <c r="B26" s="42" t="s">
        <v>265</v>
      </c>
      <c r="C26" s="69"/>
    </row>
    <row r="27" spans="1:3" hidden="1" x14ac:dyDescent="0.25">
      <c r="A27" s="44" t="s">
        <v>266</v>
      </c>
      <c r="B27" s="45" t="s">
        <v>267</v>
      </c>
      <c r="C27" s="70"/>
    </row>
    <row r="28" spans="1:3" hidden="1" x14ac:dyDescent="0.25">
      <c r="A28" s="44" t="s">
        <v>268</v>
      </c>
      <c r="B28" s="45" t="s">
        <v>269</v>
      </c>
      <c r="C28" s="70"/>
    </row>
    <row r="29" spans="1:3" ht="26.25" hidden="1" x14ac:dyDescent="0.25">
      <c r="A29" s="41" t="s">
        <v>270</v>
      </c>
      <c r="B29" s="42" t="s">
        <v>271</v>
      </c>
      <c r="C29" s="69"/>
    </row>
    <row r="30" spans="1:3" hidden="1" x14ac:dyDescent="0.25">
      <c r="A30" s="44" t="s">
        <v>272</v>
      </c>
      <c r="B30" s="45" t="s">
        <v>273</v>
      </c>
      <c r="C30" s="70"/>
    </row>
    <row r="31" spans="1:3" hidden="1" x14ac:dyDescent="0.25">
      <c r="A31" s="44" t="s">
        <v>274</v>
      </c>
      <c r="B31" s="45" t="s">
        <v>275</v>
      </c>
      <c r="C31" s="70"/>
    </row>
    <row r="32" spans="1:3" hidden="1" x14ac:dyDescent="0.25">
      <c r="A32" s="44" t="s">
        <v>276</v>
      </c>
      <c r="B32" s="45" t="s">
        <v>277</v>
      </c>
      <c r="C32" s="70"/>
    </row>
    <row r="33" spans="1:3" hidden="1" x14ac:dyDescent="0.25">
      <c r="A33" s="44" t="s">
        <v>278</v>
      </c>
      <c r="B33" s="45" t="s">
        <v>279</v>
      </c>
      <c r="C33" s="70"/>
    </row>
    <row r="34" spans="1:3" x14ac:dyDescent="0.25">
      <c r="A34" s="41" t="s">
        <v>280</v>
      </c>
      <c r="B34" s="42" t="s">
        <v>197</v>
      </c>
      <c r="C34" s="69"/>
    </row>
    <row r="35" spans="1:3" ht="26.25" x14ac:dyDescent="0.25">
      <c r="A35" s="44" t="s">
        <v>281</v>
      </c>
      <c r="B35" s="45" t="s">
        <v>282</v>
      </c>
      <c r="C35" s="70"/>
    </row>
    <row r="36" spans="1:3" x14ac:dyDescent="0.25">
      <c r="A36" s="44" t="s">
        <v>21</v>
      </c>
      <c r="B36" s="45" t="s">
        <v>283</v>
      </c>
      <c r="C36" s="46">
        <v>13954441.119999999</v>
      </c>
    </row>
    <row r="37" spans="1:3" x14ac:dyDescent="0.25">
      <c r="A37" s="44" t="s">
        <v>284</v>
      </c>
      <c r="B37" s="45" t="s">
        <v>285</v>
      </c>
      <c r="C37" s="70"/>
    </row>
    <row r="38" spans="1:3" x14ac:dyDescent="0.25">
      <c r="A38" s="44" t="s">
        <v>286</v>
      </c>
      <c r="B38" s="45" t="s">
        <v>287</v>
      </c>
      <c r="C38" s="70"/>
    </row>
    <row r="39" spans="1:3" x14ac:dyDescent="0.25">
      <c r="A39" s="44" t="s">
        <v>288</v>
      </c>
      <c r="B39" s="45" t="s">
        <v>259</v>
      </c>
      <c r="C39" s="70"/>
    </row>
    <row r="40" spans="1:3" hidden="1" x14ac:dyDescent="0.25">
      <c r="A40" s="66">
        <v>2</v>
      </c>
      <c r="B40" s="67" t="s">
        <v>289</v>
      </c>
      <c r="C40" s="68"/>
    </row>
    <row r="41" spans="1:3" hidden="1" x14ac:dyDescent="0.25">
      <c r="A41" s="41" t="s">
        <v>290</v>
      </c>
      <c r="B41" s="42" t="s">
        <v>291</v>
      </c>
      <c r="C41" s="69"/>
    </row>
    <row r="42" spans="1:3" hidden="1" x14ac:dyDescent="0.25">
      <c r="A42" s="44" t="s">
        <v>292</v>
      </c>
      <c r="B42" s="45" t="s">
        <v>293</v>
      </c>
      <c r="C42" s="70"/>
    </row>
    <row r="43" spans="1:3" hidden="1" x14ac:dyDescent="0.25">
      <c r="A43" s="44" t="s">
        <v>294</v>
      </c>
      <c r="B43" s="45" t="s">
        <v>295</v>
      </c>
      <c r="C43" s="70"/>
    </row>
    <row r="44" spans="1:3" ht="26.25" hidden="1" x14ac:dyDescent="0.25">
      <c r="A44" s="44" t="s">
        <v>296</v>
      </c>
      <c r="B44" s="45" t="s">
        <v>297</v>
      </c>
      <c r="C44" s="70"/>
    </row>
    <row r="45" spans="1:3" hidden="1" x14ac:dyDescent="0.25">
      <c r="A45" s="44" t="s">
        <v>298</v>
      </c>
      <c r="B45" s="45" t="s">
        <v>299</v>
      </c>
      <c r="C45" s="70"/>
    </row>
    <row r="46" spans="1:3" hidden="1" x14ac:dyDescent="0.25">
      <c r="A46" s="44" t="s">
        <v>300</v>
      </c>
      <c r="B46" s="45" t="s">
        <v>301</v>
      </c>
      <c r="C46" s="70"/>
    </row>
    <row r="47" spans="1:3" hidden="1" x14ac:dyDescent="0.25">
      <c r="A47" s="44" t="s">
        <v>302</v>
      </c>
      <c r="B47" s="45" t="s">
        <v>303</v>
      </c>
      <c r="C47" s="70"/>
    </row>
    <row r="48" spans="1:3" hidden="1" x14ac:dyDescent="0.25">
      <c r="A48" s="41" t="s">
        <v>304</v>
      </c>
      <c r="B48" s="42" t="s">
        <v>305</v>
      </c>
      <c r="C48" s="69"/>
    </row>
    <row r="49" spans="1:3" hidden="1" x14ac:dyDescent="0.25">
      <c r="A49" s="44" t="s">
        <v>306</v>
      </c>
      <c r="B49" s="45" t="s">
        <v>307</v>
      </c>
      <c r="C49" s="70"/>
    </row>
    <row r="50" spans="1:3" hidden="1" x14ac:dyDescent="0.25">
      <c r="A50" s="44" t="s">
        <v>308</v>
      </c>
      <c r="B50" s="45" t="s">
        <v>309</v>
      </c>
      <c r="C50" s="70"/>
    </row>
    <row r="51" spans="1:3" hidden="1" x14ac:dyDescent="0.25">
      <c r="A51" s="44" t="s">
        <v>310</v>
      </c>
      <c r="B51" s="45" t="s">
        <v>311</v>
      </c>
      <c r="C51" s="70"/>
    </row>
    <row r="52" spans="1:3" hidden="1" x14ac:dyDescent="0.25">
      <c r="A52" s="44" t="s">
        <v>312</v>
      </c>
      <c r="B52" s="45" t="s">
        <v>313</v>
      </c>
      <c r="C52" s="70"/>
    </row>
    <row r="53" spans="1:3" hidden="1" x14ac:dyDescent="0.25">
      <c r="A53" s="44" t="s">
        <v>314</v>
      </c>
      <c r="B53" s="45" t="s">
        <v>315</v>
      </c>
      <c r="C53" s="70"/>
    </row>
    <row r="54" spans="1:3" hidden="1" x14ac:dyDescent="0.25">
      <c r="A54" s="44" t="s">
        <v>316</v>
      </c>
      <c r="B54" s="45" t="s">
        <v>317</v>
      </c>
      <c r="C54" s="70"/>
    </row>
    <row r="55" spans="1:3" hidden="1" x14ac:dyDescent="0.25">
      <c r="A55" s="44" t="s">
        <v>318</v>
      </c>
      <c r="B55" s="45" t="s">
        <v>319</v>
      </c>
      <c r="C55" s="70"/>
    </row>
    <row r="56" spans="1:3" hidden="1" x14ac:dyDescent="0.25">
      <c r="A56" s="41" t="s">
        <v>320</v>
      </c>
      <c r="B56" s="42" t="s">
        <v>321</v>
      </c>
      <c r="C56" s="69"/>
    </row>
    <row r="57" spans="1:3" hidden="1" x14ac:dyDescent="0.25">
      <c r="A57" s="44" t="s">
        <v>322</v>
      </c>
      <c r="B57" s="45" t="s">
        <v>323</v>
      </c>
      <c r="C57" s="70"/>
    </row>
    <row r="58" spans="1:3" hidden="1" x14ac:dyDescent="0.25">
      <c r="A58" s="44" t="s">
        <v>324</v>
      </c>
      <c r="B58" s="45" t="s">
        <v>325</v>
      </c>
      <c r="C58" s="70"/>
    </row>
    <row r="59" spans="1:3" hidden="1" x14ac:dyDescent="0.25">
      <c r="A59" s="44" t="s">
        <v>326</v>
      </c>
      <c r="B59" s="45" t="s">
        <v>327</v>
      </c>
      <c r="C59" s="70"/>
    </row>
    <row r="60" spans="1:3" hidden="1" x14ac:dyDescent="0.25">
      <c r="A60" s="44" t="s">
        <v>328</v>
      </c>
      <c r="B60" s="45" t="s">
        <v>329</v>
      </c>
      <c r="C60" s="70"/>
    </row>
    <row r="61" spans="1:3" hidden="1" x14ac:dyDescent="0.25">
      <c r="A61" s="44" t="s">
        <v>330</v>
      </c>
      <c r="B61" s="45" t="s">
        <v>331</v>
      </c>
      <c r="C61" s="70"/>
    </row>
    <row r="62" spans="1:3" ht="26.25" hidden="1" x14ac:dyDescent="0.25">
      <c r="A62" s="41" t="s">
        <v>332</v>
      </c>
      <c r="B62" s="42" t="s">
        <v>333</v>
      </c>
      <c r="C62" s="69"/>
    </row>
    <row r="63" spans="1:3" hidden="1" x14ac:dyDescent="0.25">
      <c r="A63" s="44" t="s">
        <v>334</v>
      </c>
      <c r="B63" s="45" t="s">
        <v>335</v>
      </c>
      <c r="C63" s="70"/>
    </row>
    <row r="64" spans="1:3" hidden="1" x14ac:dyDescent="0.25">
      <c r="A64" s="44" t="s">
        <v>336</v>
      </c>
      <c r="B64" s="45" t="s">
        <v>337</v>
      </c>
      <c r="C64" s="70"/>
    </row>
    <row r="65" spans="1:3" hidden="1" x14ac:dyDescent="0.25">
      <c r="A65" s="44" t="s">
        <v>338</v>
      </c>
      <c r="B65" s="45" t="s">
        <v>339</v>
      </c>
      <c r="C65" s="70"/>
    </row>
    <row r="66" spans="1:3" ht="26.25" hidden="1" x14ac:dyDescent="0.25">
      <c r="A66" s="44" t="s">
        <v>340</v>
      </c>
      <c r="B66" s="45" t="s">
        <v>341</v>
      </c>
      <c r="C66" s="70"/>
    </row>
    <row r="67" spans="1:3" hidden="1" x14ac:dyDescent="0.25">
      <c r="A67" s="41" t="s">
        <v>342</v>
      </c>
      <c r="B67" s="42" t="s">
        <v>343</v>
      </c>
      <c r="C67" s="69"/>
    </row>
    <row r="68" spans="1:3" hidden="1" x14ac:dyDescent="0.25">
      <c r="A68" s="44" t="s">
        <v>344</v>
      </c>
      <c r="B68" s="45" t="s">
        <v>345</v>
      </c>
      <c r="C68" s="70"/>
    </row>
    <row r="69" spans="1:3" hidden="1" x14ac:dyDescent="0.25">
      <c r="A69" s="44" t="s">
        <v>346</v>
      </c>
      <c r="B69" s="45" t="s">
        <v>347</v>
      </c>
      <c r="C69" s="70"/>
    </row>
    <row r="70" spans="1:3" hidden="1" x14ac:dyDescent="0.25">
      <c r="A70" s="44" t="s">
        <v>348</v>
      </c>
      <c r="B70" s="45" t="s">
        <v>349</v>
      </c>
      <c r="C70" s="70"/>
    </row>
    <row r="71" spans="1:3" hidden="1" x14ac:dyDescent="0.25">
      <c r="A71" s="44" t="s">
        <v>350</v>
      </c>
      <c r="B71" s="45" t="s">
        <v>351</v>
      </c>
      <c r="C71" s="70"/>
    </row>
    <row r="72" spans="1:3" hidden="1" x14ac:dyDescent="0.25">
      <c r="A72" s="44" t="s">
        <v>352</v>
      </c>
      <c r="B72" s="45" t="s">
        <v>353</v>
      </c>
      <c r="C72" s="70"/>
    </row>
    <row r="73" spans="1:3" hidden="1" x14ac:dyDescent="0.25">
      <c r="A73" s="44" t="s">
        <v>354</v>
      </c>
      <c r="B73" s="45" t="s">
        <v>355</v>
      </c>
      <c r="C73" s="70"/>
    </row>
    <row r="74" spans="1:3" hidden="1" x14ac:dyDescent="0.25">
      <c r="A74" s="41" t="s">
        <v>356</v>
      </c>
      <c r="B74" s="42" t="s">
        <v>357</v>
      </c>
      <c r="C74" s="69"/>
    </row>
    <row r="75" spans="1:3" hidden="1" x14ac:dyDescent="0.25">
      <c r="A75" s="44" t="s">
        <v>358</v>
      </c>
      <c r="B75" s="45" t="s">
        <v>359</v>
      </c>
      <c r="C75" s="70"/>
    </row>
    <row r="76" spans="1:3" hidden="1" x14ac:dyDescent="0.25">
      <c r="A76" s="44" t="s">
        <v>360</v>
      </c>
      <c r="B76" s="45" t="s">
        <v>361</v>
      </c>
      <c r="C76" s="70"/>
    </row>
    <row r="77" spans="1:3" hidden="1" x14ac:dyDescent="0.25">
      <c r="A77" s="44" t="s">
        <v>362</v>
      </c>
      <c r="B77" s="45" t="s">
        <v>363</v>
      </c>
      <c r="C77" s="70"/>
    </row>
    <row r="78" spans="1:3" hidden="1" x14ac:dyDescent="0.25">
      <c r="A78" s="44" t="s">
        <v>364</v>
      </c>
      <c r="B78" s="45" t="s">
        <v>365</v>
      </c>
      <c r="C78" s="70"/>
    </row>
    <row r="79" spans="1:3" hidden="1" x14ac:dyDescent="0.25">
      <c r="A79" s="44" t="s">
        <v>366</v>
      </c>
      <c r="B79" s="45" t="s">
        <v>367</v>
      </c>
      <c r="C79" s="70"/>
    </row>
    <row r="80" spans="1:3" hidden="1" x14ac:dyDescent="0.25">
      <c r="A80" s="44" t="s">
        <v>368</v>
      </c>
      <c r="B80" s="45" t="s">
        <v>369</v>
      </c>
      <c r="C80" s="70"/>
    </row>
    <row r="81" spans="1:3" hidden="1" x14ac:dyDescent="0.25">
      <c r="A81" s="44" t="s">
        <v>370</v>
      </c>
      <c r="B81" s="45" t="s">
        <v>371</v>
      </c>
      <c r="C81" s="70"/>
    </row>
    <row r="82" spans="1:3" hidden="1" x14ac:dyDescent="0.25">
      <c r="A82" s="44" t="s">
        <v>372</v>
      </c>
      <c r="B82" s="45" t="s">
        <v>373</v>
      </c>
      <c r="C82" s="70"/>
    </row>
    <row r="83" spans="1:3" hidden="1" x14ac:dyDescent="0.25">
      <c r="A83" s="44" t="s">
        <v>374</v>
      </c>
      <c r="B83" s="45" t="s">
        <v>375</v>
      </c>
      <c r="C83" s="70"/>
    </row>
    <row r="84" spans="1:3" hidden="1" x14ac:dyDescent="0.25">
      <c r="A84" s="41" t="s">
        <v>376</v>
      </c>
      <c r="B84" s="42" t="s">
        <v>377</v>
      </c>
      <c r="C84" s="69"/>
    </row>
    <row r="85" spans="1:3" hidden="1" x14ac:dyDescent="0.25">
      <c r="A85" s="44" t="s">
        <v>378</v>
      </c>
      <c r="B85" s="45" t="s">
        <v>379</v>
      </c>
      <c r="C85" s="70"/>
    </row>
    <row r="86" spans="1:3" hidden="1" x14ac:dyDescent="0.25">
      <c r="A86" s="66">
        <v>3</v>
      </c>
      <c r="B86" s="67" t="s">
        <v>380</v>
      </c>
      <c r="C86" s="68"/>
    </row>
    <row r="87" spans="1:3" ht="26.25" hidden="1" x14ac:dyDescent="0.25">
      <c r="A87" s="41" t="s">
        <v>381</v>
      </c>
      <c r="B87" s="42" t="s">
        <v>382</v>
      </c>
      <c r="C87" s="69"/>
    </row>
    <row r="88" spans="1:3" hidden="1" x14ac:dyDescent="0.25">
      <c r="A88" s="44" t="s">
        <v>383</v>
      </c>
      <c r="B88" s="45" t="s">
        <v>384</v>
      </c>
      <c r="C88" s="70"/>
    </row>
    <row r="89" spans="1:3" hidden="1" x14ac:dyDescent="0.25">
      <c r="A89" s="44" t="s">
        <v>385</v>
      </c>
      <c r="B89" s="45" t="s">
        <v>386</v>
      </c>
      <c r="C89" s="70"/>
    </row>
    <row r="90" spans="1:3" ht="26.25" hidden="1" x14ac:dyDescent="0.25">
      <c r="A90" s="41" t="s">
        <v>387</v>
      </c>
      <c r="B90" s="42" t="s">
        <v>388</v>
      </c>
      <c r="C90" s="69"/>
    </row>
    <row r="91" spans="1:3" hidden="1" x14ac:dyDescent="0.25">
      <c r="A91" s="44" t="s">
        <v>389</v>
      </c>
      <c r="B91" s="45" t="s">
        <v>390</v>
      </c>
      <c r="C91" s="70"/>
    </row>
    <row r="92" spans="1:3" hidden="1" x14ac:dyDescent="0.25">
      <c r="A92" s="44" t="s">
        <v>391</v>
      </c>
      <c r="B92" s="45" t="s">
        <v>392</v>
      </c>
      <c r="C92" s="70"/>
    </row>
    <row r="93" spans="1:3" hidden="1" x14ac:dyDescent="0.25">
      <c r="A93" s="44" t="s">
        <v>393</v>
      </c>
      <c r="B93" s="45" t="s">
        <v>394</v>
      </c>
      <c r="C93" s="70"/>
    </row>
    <row r="94" spans="1:3" hidden="1" x14ac:dyDescent="0.25">
      <c r="A94" s="44" t="s">
        <v>395</v>
      </c>
      <c r="B94" s="45" t="s">
        <v>396</v>
      </c>
      <c r="C94" s="70"/>
    </row>
    <row r="95" spans="1:3" hidden="1" x14ac:dyDescent="0.25">
      <c r="A95" s="44" t="s">
        <v>397</v>
      </c>
      <c r="B95" s="45" t="s">
        <v>398</v>
      </c>
      <c r="C95" s="70"/>
    </row>
    <row r="96" spans="1:3" hidden="1" x14ac:dyDescent="0.25">
      <c r="A96" s="44" t="s">
        <v>399</v>
      </c>
      <c r="B96" s="45" t="s">
        <v>400</v>
      </c>
      <c r="C96" s="70"/>
    </row>
    <row r="97" spans="1:3" hidden="1" x14ac:dyDescent="0.25">
      <c r="A97" s="41" t="s">
        <v>401</v>
      </c>
      <c r="B97" s="42" t="s">
        <v>402</v>
      </c>
      <c r="C97" s="69"/>
    </row>
    <row r="98" spans="1:3" hidden="1" x14ac:dyDescent="0.25">
      <c r="A98" s="44" t="s">
        <v>403</v>
      </c>
      <c r="B98" s="45" t="s">
        <v>404</v>
      </c>
      <c r="C98" s="70"/>
    </row>
    <row r="99" spans="1:3" hidden="1" x14ac:dyDescent="0.25">
      <c r="A99" s="44" t="s">
        <v>405</v>
      </c>
      <c r="B99" s="45" t="s">
        <v>406</v>
      </c>
      <c r="C99" s="70"/>
    </row>
    <row r="100" spans="1:3" hidden="1" x14ac:dyDescent="0.25">
      <c r="A100" s="44" t="s">
        <v>407</v>
      </c>
      <c r="B100" s="45" t="s">
        <v>408</v>
      </c>
      <c r="C100" s="70"/>
    </row>
    <row r="101" spans="1:3" hidden="1" x14ac:dyDescent="0.25">
      <c r="A101" s="44" t="s">
        <v>409</v>
      </c>
      <c r="B101" s="45" t="s">
        <v>410</v>
      </c>
      <c r="C101" s="70"/>
    </row>
    <row r="102" spans="1:3" hidden="1" x14ac:dyDescent="0.25">
      <c r="A102" s="44" t="s">
        <v>411</v>
      </c>
      <c r="B102" s="45" t="s">
        <v>412</v>
      </c>
      <c r="C102" s="70"/>
    </row>
    <row r="103" spans="1:3" hidden="1" x14ac:dyDescent="0.25">
      <c r="A103" s="44" t="s">
        <v>413</v>
      </c>
      <c r="B103" s="45" t="s">
        <v>414</v>
      </c>
      <c r="C103" s="70"/>
    </row>
    <row r="104" spans="1:3" hidden="1" x14ac:dyDescent="0.25">
      <c r="A104" s="41" t="s">
        <v>415</v>
      </c>
      <c r="B104" s="42" t="s">
        <v>416</v>
      </c>
      <c r="C104" s="69"/>
    </row>
    <row r="105" spans="1:3" ht="26.25" hidden="1" x14ac:dyDescent="0.25">
      <c r="A105" s="44" t="s">
        <v>417</v>
      </c>
      <c r="B105" s="45" t="s">
        <v>418</v>
      </c>
      <c r="C105" s="70"/>
    </row>
    <row r="106" spans="1:3" hidden="1" x14ac:dyDescent="0.25">
      <c r="A106" s="44" t="s">
        <v>419</v>
      </c>
      <c r="B106" s="45" t="s">
        <v>420</v>
      </c>
      <c r="C106" s="70"/>
    </row>
    <row r="107" spans="1:3" hidden="1" x14ac:dyDescent="0.25">
      <c r="A107" s="44" t="s">
        <v>421</v>
      </c>
      <c r="B107" s="45" t="s">
        <v>422</v>
      </c>
      <c r="C107" s="70"/>
    </row>
    <row r="108" spans="1:3" hidden="1" x14ac:dyDescent="0.25">
      <c r="A108" s="41" t="s">
        <v>423</v>
      </c>
      <c r="B108" s="42" t="s">
        <v>424</v>
      </c>
      <c r="C108" s="69"/>
    </row>
    <row r="109" spans="1:3" hidden="1" x14ac:dyDescent="0.25">
      <c r="A109" s="44" t="s">
        <v>425</v>
      </c>
      <c r="B109" s="45" t="s">
        <v>426</v>
      </c>
      <c r="C109" s="70"/>
    </row>
    <row r="110" spans="1:3" hidden="1" x14ac:dyDescent="0.25">
      <c r="A110" s="44" t="s">
        <v>427</v>
      </c>
      <c r="B110" s="45" t="s">
        <v>428</v>
      </c>
      <c r="C110" s="70"/>
    </row>
    <row r="111" spans="1:3" hidden="1" x14ac:dyDescent="0.25">
      <c r="A111" s="44" t="s">
        <v>429</v>
      </c>
      <c r="B111" s="45" t="s">
        <v>430</v>
      </c>
      <c r="C111" s="70"/>
    </row>
    <row r="112" spans="1:3" hidden="1" x14ac:dyDescent="0.25">
      <c r="A112" s="44" t="s">
        <v>431</v>
      </c>
      <c r="B112" s="45" t="s">
        <v>432</v>
      </c>
      <c r="C112" s="70"/>
    </row>
    <row r="113" spans="1:3" ht="26.25" hidden="1" x14ac:dyDescent="0.25">
      <c r="A113" s="44" t="s">
        <v>433</v>
      </c>
      <c r="B113" s="45" t="s">
        <v>434</v>
      </c>
      <c r="C113" s="70"/>
    </row>
    <row r="114" spans="1:3" hidden="1" x14ac:dyDescent="0.25">
      <c r="A114" s="44" t="s">
        <v>435</v>
      </c>
      <c r="B114" s="45" t="s">
        <v>436</v>
      </c>
      <c r="C114" s="70"/>
    </row>
    <row r="115" spans="1:3" hidden="1" x14ac:dyDescent="0.25">
      <c r="A115" s="41" t="s">
        <v>437</v>
      </c>
      <c r="B115" s="42" t="s">
        <v>438</v>
      </c>
      <c r="C115" s="69"/>
    </row>
    <row r="116" spans="1:3" hidden="1" x14ac:dyDescent="0.25">
      <c r="A116" s="44" t="s">
        <v>439</v>
      </c>
      <c r="B116" s="45" t="s">
        <v>440</v>
      </c>
      <c r="C116" s="70"/>
    </row>
    <row r="117" spans="1:3" hidden="1" x14ac:dyDescent="0.25">
      <c r="A117" s="41" t="s">
        <v>441</v>
      </c>
      <c r="B117" s="42" t="s">
        <v>442</v>
      </c>
      <c r="C117" s="69"/>
    </row>
    <row r="118" spans="1:3" hidden="1" x14ac:dyDescent="0.25">
      <c r="A118" s="44" t="s">
        <v>443</v>
      </c>
      <c r="B118" s="45" t="s">
        <v>444</v>
      </c>
      <c r="C118" s="70"/>
    </row>
    <row r="119" spans="1:3" hidden="1" x14ac:dyDescent="0.25">
      <c r="A119" s="44" t="s">
        <v>445</v>
      </c>
      <c r="B119" s="45" t="s">
        <v>446</v>
      </c>
      <c r="C119" s="70"/>
    </row>
    <row r="120" spans="1:3" hidden="1" x14ac:dyDescent="0.25">
      <c r="A120" s="41" t="s">
        <v>447</v>
      </c>
      <c r="B120" s="42" t="s">
        <v>448</v>
      </c>
      <c r="C120" s="69"/>
    </row>
    <row r="121" spans="1:3" hidden="1" x14ac:dyDescent="0.25">
      <c r="A121" s="44" t="s">
        <v>449</v>
      </c>
      <c r="B121" s="45" t="s">
        <v>450</v>
      </c>
      <c r="C121" s="70"/>
    </row>
    <row r="122" spans="1:3" hidden="1" x14ac:dyDescent="0.25">
      <c r="A122" s="44" t="s">
        <v>451</v>
      </c>
      <c r="B122" s="45" t="s">
        <v>452</v>
      </c>
      <c r="C122" s="70"/>
    </row>
    <row r="123" spans="1:3" hidden="1" x14ac:dyDescent="0.25">
      <c r="A123" s="44" t="s">
        <v>453</v>
      </c>
      <c r="B123" s="45" t="s">
        <v>454</v>
      </c>
      <c r="C123" s="70"/>
    </row>
    <row r="124" spans="1:3" hidden="1" x14ac:dyDescent="0.25">
      <c r="A124" s="44" t="s">
        <v>455</v>
      </c>
      <c r="B124" s="45" t="s">
        <v>456</v>
      </c>
      <c r="C124" s="70"/>
    </row>
    <row r="125" spans="1:3" ht="26.25" hidden="1" x14ac:dyDescent="0.25">
      <c r="A125" s="41" t="s">
        <v>457</v>
      </c>
      <c r="B125" s="42" t="s">
        <v>458</v>
      </c>
      <c r="C125" s="69"/>
    </row>
    <row r="126" spans="1:3" hidden="1" x14ac:dyDescent="0.25">
      <c r="A126" s="44" t="s">
        <v>459</v>
      </c>
      <c r="B126" s="45" t="s">
        <v>460</v>
      </c>
      <c r="C126" s="70"/>
    </row>
    <row r="127" spans="1:3" hidden="1" x14ac:dyDescent="0.25">
      <c r="A127" s="44" t="s">
        <v>461</v>
      </c>
      <c r="B127" s="45" t="s">
        <v>462</v>
      </c>
      <c r="C127" s="70"/>
    </row>
    <row r="128" spans="1:3" hidden="1" x14ac:dyDescent="0.25">
      <c r="A128" s="44" t="s">
        <v>463</v>
      </c>
      <c r="B128" s="45" t="s">
        <v>464</v>
      </c>
      <c r="C128" s="70"/>
    </row>
    <row r="129" spans="1:3" ht="26.25" hidden="1" x14ac:dyDescent="0.25">
      <c r="A129" s="66">
        <v>4</v>
      </c>
      <c r="B129" s="67" t="s">
        <v>465</v>
      </c>
      <c r="C129" s="68"/>
    </row>
    <row r="130" spans="1:3" ht="26.25" hidden="1" x14ac:dyDescent="0.25">
      <c r="A130" s="41" t="s">
        <v>466</v>
      </c>
      <c r="B130" s="42" t="s">
        <v>467</v>
      </c>
      <c r="C130" s="69"/>
    </row>
    <row r="131" spans="1:3" hidden="1" x14ac:dyDescent="0.25">
      <c r="A131" s="44" t="s">
        <v>468</v>
      </c>
      <c r="B131" s="45" t="s">
        <v>469</v>
      </c>
      <c r="C131" s="70"/>
    </row>
    <row r="132" spans="1:3" ht="39" hidden="1" x14ac:dyDescent="0.25">
      <c r="A132" s="41" t="s">
        <v>470</v>
      </c>
      <c r="B132" s="42" t="s">
        <v>471</v>
      </c>
      <c r="C132" s="71" t="s">
        <v>220</v>
      </c>
    </row>
    <row r="133" spans="1:3" ht="26.25" hidden="1" x14ac:dyDescent="0.25">
      <c r="A133" s="44" t="s">
        <v>472</v>
      </c>
      <c r="B133" s="45" t="s">
        <v>473</v>
      </c>
      <c r="C133" s="72" t="s">
        <v>220</v>
      </c>
    </row>
    <row r="134" spans="1:3" hidden="1" x14ac:dyDescent="0.25">
      <c r="A134" s="41" t="s">
        <v>474</v>
      </c>
      <c r="B134" s="42" t="s">
        <v>475</v>
      </c>
      <c r="C134" s="69"/>
    </row>
    <row r="135" spans="1:3" hidden="1" x14ac:dyDescent="0.25">
      <c r="A135" s="44" t="s">
        <v>476</v>
      </c>
      <c r="B135" s="45" t="s">
        <v>477</v>
      </c>
      <c r="C135" s="70"/>
    </row>
    <row r="136" spans="1:3" hidden="1" x14ac:dyDescent="0.25">
      <c r="A136" s="44" t="s">
        <v>478</v>
      </c>
      <c r="B136" s="45" t="s">
        <v>479</v>
      </c>
      <c r="C136" s="70"/>
    </row>
    <row r="137" spans="1:3" hidden="1" x14ac:dyDescent="0.25">
      <c r="A137" s="44" t="s">
        <v>480</v>
      </c>
      <c r="B137" s="45" t="s">
        <v>481</v>
      </c>
      <c r="C137" s="70"/>
    </row>
    <row r="138" spans="1:3" ht="26.25" hidden="1" x14ac:dyDescent="0.25">
      <c r="A138" s="44" t="s">
        <v>482</v>
      </c>
      <c r="B138" s="45" t="s">
        <v>483</v>
      </c>
      <c r="C138" s="70"/>
    </row>
    <row r="139" spans="1:3" ht="26.25" hidden="1" x14ac:dyDescent="0.25">
      <c r="A139" s="41" t="s">
        <v>484</v>
      </c>
      <c r="B139" s="42" t="s">
        <v>485</v>
      </c>
      <c r="C139" s="69"/>
    </row>
    <row r="140" spans="1:3" hidden="1" x14ac:dyDescent="0.25">
      <c r="A140" s="44" t="s">
        <v>486</v>
      </c>
      <c r="B140" s="45" t="s">
        <v>487</v>
      </c>
      <c r="C140" s="70"/>
    </row>
    <row r="141" spans="1:3" ht="15" hidden="1" customHeight="1" x14ac:dyDescent="0.25">
      <c r="A141" s="73" t="s">
        <v>218</v>
      </c>
      <c r="B141" s="74"/>
      <c r="C141" s="75"/>
    </row>
    <row r="142" spans="1:3" x14ac:dyDescent="0.25">
      <c r="A142" s="76"/>
      <c r="B142" s="76"/>
      <c r="C142" s="76"/>
    </row>
    <row r="143" spans="1:3" ht="48" customHeight="1" x14ac:dyDescent="0.25">
      <c r="A143" s="77"/>
      <c r="B143" s="77"/>
      <c r="C143" s="77"/>
    </row>
  </sheetData>
  <autoFilter ref="A4:C141">
    <filterColumn colId="0" showButton="0">
      <filters>
        <filter val="1"/>
        <filter val="1.8."/>
        <filter val="1.8.1"/>
        <filter val="1.8.2"/>
        <filter val="1.8.3"/>
        <filter val="1.8.4"/>
        <filter val="1.8.5"/>
      </filters>
    </filterColumn>
  </autoFilter>
  <mergeCells count="5">
    <mergeCell ref="A1:C1"/>
    <mergeCell ref="A2:C2"/>
    <mergeCell ref="A4:B4"/>
    <mergeCell ref="A141:B141"/>
    <mergeCell ref="A143:C143"/>
  </mergeCells>
  <pageMargins left="0.7" right="0.7" top="0.75" bottom="0.75" header="0.3" footer="0.3"/>
  <pageSetup scale="8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H7" sqref="H7"/>
    </sheetView>
  </sheetViews>
  <sheetFormatPr baseColWidth="10" defaultRowHeight="15" x14ac:dyDescent="0.25"/>
  <cols>
    <col min="1" max="1" width="26.140625" customWidth="1"/>
    <col min="2" max="2" width="49.42578125" customWidth="1"/>
    <col min="3" max="3" width="11.7109375" style="33" customWidth="1"/>
    <col min="4" max="4" width="10.42578125" style="33" customWidth="1"/>
    <col min="5" max="5" width="7.85546875" style="33" customWidth="1"/>
    <col min="6" max="6" width="11.5703125" style="33" bestFit="1" customWidth="1"/>
  </cols>
  <sheetData>
    <row r="1" spans="1:6" x14ac:dyDescent="0.25">
      <c r="A1" s="78" t="s">
        <v>91</v>
      </c>
      <c r="B1" s="78"/>
      <c r="C1" s="78"/>
      <c r="D1" s="78"/>
      <c r="E1" s="78"/>
      <c r="F1" s="78"/>
    </row>
    <row r="2" spans="1:6" ht="26.25" customHeight="1" x14ac:dyDescent="0.25">
      <c r="A2" s="79" t="s">
        <v>488</v>
      </c>
      <c r="B2" s="79"/>
      <c r="C2" s="79"/>
      <c r="D2" s="79"/>
      <c r="E2" s="79"/>
      <c r="F2" s="79"/>
    </row>
    <row r="3" spans="1:6" x14ac:dyDescent="0.25">
      <c r="A3" s="61" t="s">
        <v>220</v>
      </c>
      <c r="B3" s="62"/>
      <c r="C3" s="80"/>
      <c r="D3" s="80"/>
      <c r="E3" s="80"/>
      <c r="F3" s="80"/>
    </row>
    <row r="4" spans="1:6" ht="25.5" x14ac:dyDescent="0.25">
      <c r="A4" s="81" t="s">
        <v>489</v>
      </c>
      <c r="B4" s="81" t="s">
        <v>490</v>
      </c>
      <c r="C4" s="81" t="s">
        <v>491</v>
      </c>
      <c r="D4" s="81" t="s">
        <v>492</v>
      </c>
      <c r="E4" s="81" t="s">
        <v>493</v>
      </c>
      <c r="F4" s="81" t="s">
        <v>494</v>
      </c>
    </row>
    <row r="5" spans="1:6" x14ac:dyDescent="0.25">
      <c r="A5" s="82" t="s">
        <v>25</v>
      </c>
      <c r="B5" s="82" t="s">
        <v>495</v>
      </c>
      <c r="C5" s="83">
        <v>1</v>
      </c>
      <c r="D5" s="83">
        <v>1</v>
      </c>
      <c r="E5" s="83" t="s">
        <v>220</v>
      </c>
      <c r="F5" s="83" t="s">
        <v>220</v>
      </c>
    </row>
    <row r="6" spans="1:6" x14ac:dyDescent="0.25">
      <c r="A6" s="82" t="s">
        <v>25</v>
      </c>
      <c r="B6" s="82" t="s">
        <v>496</v>
      </c>
      <c r="C6" s="83">
        <v>1</v>
      </c>
      <c r="D6" s="83" t="s">
        <v>103</v>
      </c>
      <c r="E6" s="83">
        <v>1</v>
      </c>
      <c r="F6" s="83" t="s">
        <v>220</v>
      </c>
    </row>
    <row r="7" spans="1:6" x14ac:dyDescent="0.25">
      <c r="A7" s="82" t="s">
        <v>25</v>
      </c>
      <c r="B7" s="82" t="s">
        <v>497</v>
      </c>
      <c r="C7" s="83">
        <v>1</v>
      </c>
      <c r="D7" s="83" t="s">
        <v>103</v>
      </c>
      <c r="E7" s="83">
        <v>1</v>
      </c>
      <c r="F7" s="83" t="s">
        <v>220</v>
      </c>
    </row>
    <row r="8" spans="1:6" x14ac:dyDescent="0.25">
      <c r="A8" s="82" t="s">
        <v>25</v>
      </c>
      <c r="B8" s="82" t="s">
        <v>498</v>
      </c>
      <c r="C8" s="83">
        <v>1</v>
      </c>
      <c r="D8" s="83" t="s">
        <v>103</v>
      </c>
      <c r="E8" s="83">
        <v>1</v>
      </c>
      <c r="F8" s="83"/>
    </row>
    <row r="9" spans="1:6" x14ac:dyDescent="0.25">
      <c r="A9" s="81" t="s">
        <v>499</v>
      </c>
      <c r="B9" s="81" t="s">
        <v>500</v>
      </c>
      <c r="C9" s="81">
        <v>4</v>
      </c>
      <c r="D9" s="81">
        <v>1</v>
      </c>
      <c r="E9" s="81">
        <v>3</v>
      </c>
      <c r="F9" s="81">
        <v>0</v>
      </c>
    </row>
    <row r="10" spans="1:6" ht="14.25" customHeight="1" x14ac:dyDescent="0.25">
      <c r="A10" s="82" t="s">
        <v>49</v>
      </c>
      <c r="B10" s="82" t="s">
        <v>49</v>
      </c>
      <c r="C10" s="83">
        <v>1</v>
      </c>
      <c r="D10" s="83" t="s">
        <v>103</v>
      </c>
      <c r="E10" s="83">
        <v>1</v>
      </c>
      <c r="F10" s="83" t="s">
        <v>220</v>
      </c>
    </row>
    <row r="11" spans="1:6" ht="14.25" customHeight="1" x14ac:dyDescent="0.25">
      <c r="A11" s="82" t="s">
        <v>49</v>
      </c>
      <c r="B11" s="82" t="s">
        <v>501</v>
      </c>
      <c r="C11" s="83">
        <v>1</v>
      </c>
      <c r="D11" s="83"/>
      <c r="E11" s="83">
        <v>1</v>
      </c>
      <c r="F11" s="83"/>
    </row>
    <row r="12" spans="1:6" ht="14.25" customHeight="1" x14ac:dyDescent="0.25">
      <c r="A12" s="82" t="s">
        <v>49</v>
      </c>
      <c r="B12" s="82" t="s">
        <v>502</v>
      </c>
      <c r="C12" s="83">
        <v>1</v>
      </c>
      <c r="D12" s="83"/>
      <c r="E12" s="83">
        <v>1</v>
      </c>
      <c r="F12" s="83"/>
    </row>
    <row r="13" spans="1:6" ht="14.25" customHeight="1" x14ac:dyDescent="0.25">
      <c r="A13" s="82" t="s">
        <v>49</v>
      </c>
      <c r="B13" s="82" t="s">
        <v>503</v>
      </c>
      <c r="C13" s="83">
        <v>2</v>
      </c>
      <c r="D13" s="83"/>
      <c r="E13" s="83">
        <v>2</v>
      </c>
      <c r="F13" s="83"/>
    </row>
    <row r="14" spans="1:6" ht="14.25" customHeight="1" x14ac:dyDescent="0.25">
      <c r="A14" s="82" t="s">
        <v>49</v>
      </c>
      <c r="B14" s="82" t="s">
        <v>504</v>
      </c>
      <c r="C14" s="83">
        <v>1</v>
      </c>
      <c r="D14" s="83"/>
      <c r="E14" s="83">
        <v>1</v>
      </c>
      <c r="F14" s="83"/>
    </row>
    <row r="15" spans="1:6" ht="14.25" customHeight="1" x14ac:dyDescent="0.25">
      <c r="A15" s="82" t="s">
        <v>49</v>
      </c>
      <c r="B15" s="82" t="s">
        <v>505</v>
      </c>
      <c r="C15" s="83">
        <v>1</v>
      </c>
      <c r="D15" s="83"/>
      <c r="E15" s="83">
        <v>1</v>
      </c>
      <c r="F15" s="83"/>
    </row>
    <row r="16" spans="1:6" ht="14.25" customHeight="1" x14ac:dyDescent="0.25">
      <c r="A16" s="82" t="s">
        <v>49</v>
      </c>
      <c r="B16" s="84" t="s">
        <v>506</v>
      </c>
      <c r="C16" s="83">
        <v>1</v>
      </c>
      <c r="D16" s="83"/>
      <c r="E16" s="83">
        <v>1</v>
      </c>
      <c r="F16" s="83"/>
    </row>
    <row r="17" spans="1:6" ht="14.25" customHeight="1" x14ac:dyDescent="0.25">
      <c r="A17" s="82" t="s">
        <v>49</v>
      </c>
      <c r="B17" s="82" t="s">
        <v>507</v>
      </c>
      <c r="C17" s="83">
        <v>1</v>
      </c>
      <c r="D17" s="83"/>
      <c r="E17" s="83">
        <v>1</v>
      </c>
      <c r="F17" s="83"/>
    </row>
    <row r="18" spans="1:6" ht="14.25" customHeight="1" x14ac:dyDescent="0.25">
      <c r="A18" s="82" t="s">
        <v>49</v>
      </c>
      <c r="B18" s="82" t="s">
        <v>508</v>
      </c>
      <c r="C18" s="83">
        <v>1</v>
      </c>
      <c r="D18" s="83"/>
      <c r="E18" s="83">
        <v>1</v>
      </c>
      <c r="F18" s="83"/>
    </row>
    <row r="19" spans="1:6" ht="14.25" customHeight="1" x14ac:dyDescent="0.25">
      <c r="A19" s="82" t="s">
        <v>49</v>
      </c>
      <c r="B19" s="82" t="s">
        <v>509</v>
      </c>
      <c r="C19" s="83">
        <v>1</v>
      </c>
      <c r="D19" s="83"/>
      <c r="E19" s="83">
        <v>1</v>
      </c>
      <c r="F19" s="83"/>
    </row>
    <row r="20" spans="1:6" ht="14.25" customHeight="1" x14ac:dyDescent="0.25">
      <c r="A20" s="82" t="s">
        <v>49</v>
      </c>
      <c r="B20" s="82" t="s">
        <v>510</v>
      </c>
      <c r="C20" s="83">
        <v>1</v>
      </c>
      <c r="D20" s="83"/>
      <c r="E20" s="83">
        <v>1</v>
      </c>
      <c r="F20" s="83"/>
    </row>
    <row r="21" spans="1:6" ht="14.25" customHeight="1" x14ac:dyDescent="0.25">
      <c r="A21" s="82" t="s">
        <v>49</v>
      </c>
      <c r="B21" s="82" t="s">
        <v>511</v>
      </c>
      <c r="C21" s="83">
        <v>1</v>
      </c>
      <c r="D21" s="83"/>
      <c r="E21" s="83">
        <v>1</v>
      </c>
      <c r="F21" s="83"/>
    </row>
    <row r="22" spans="1:6" ht="14.25" customHeight="1" x14ac:dyDescent="0.25">
      <c r="A22" s="82" t="s">
        <v>49</v>
      </c>
      <c r="B22" s="82" t="s">
        <v>512</v>
      </c>
      <c r="C22" s="83">
        <v>1</v>
      </c>
      <c r="D22" s="83"/>
      <c r="E22" s="83">
        <v>1</v>
      </c>
      <c r="F22" s="83"/>
    </row>
    <row r="23" spans="1:6" ht="14.25" customHeight="1" x14ac:dyDescent="0.25">
      <c r="A23" s="82" t="s">
        <v>49</v>
      </c>
      <c r="B23" s="82" t="s">
        <v>513</v>
      </c>
      <c r="C23" s="83">
        <v>1</v>
      </c>
      <c r="D23" s="83"/>
      <c r="E23" s="83">
        <v>1</v>
      </c>
      <c r="F23" s="83"/>
    </row>
    <row r="24" spans="1:6" ht="14.25" customHeight="1" x14ac:dyDescent="0.25">
      <c r="A24" s="82" t="s">
        <v>49</v>
      </c>
      <c r="B24" s="82" t="s">
        <v>514</v>
      </c>
      <c r="C24" s="83">
        <v>1</v>
      </c>
      <c r="D24" s="83"/>
      <c r="E24" s="83">
        <v>1</v>
      </c>
      <c r="F24" s="83"/>
    </row>
    <row r="25" spans="1:6" ht="14.25" customHeight="1" x14ac:dyDescent="0.25">
      <c r="A25" s="82" t="s">
        <v>49</v>
      </c>
      <c r="B25" s="82" t="s">
        <v>515</v>
      </c>
      <c r="C25" s="83">
        <v>1</v>
      </c>
      <c r="D25" s="83"/>
      <c r="E25" s="83">
        <v>1</v>
      </c>
      <c r="F25" s="83"/>
    </row>
    <row r="26" spans="1:6" ht="24.75" x14ac:dyDescent="0.25">
      <c r="A26" s="82" t="s">
        <v>49</v>
      </c>
      <c r="B26" s="82" t="s">
        <v>516</v>
      </c>
      <c r="C26" s="83">
        <v>1</v>
      </c>
      <c r="D26" s="83" t="s">
        <v>103</v>
      </c>
      <c r="E26" s="83">
        <v>1</v>
      </c>
      <c r="F26" s="83" t="s">
        <v>220</v>
      </c>
    </row>
    <row r="27" spans="1:6" x14ac:dyDescent="0.25">
      <c r="A27" s="82" t="s">
        <v>49</v>
      </c>
      <c r="B27" s="82" t="s">
        <v>517</v>
      </c>
      <c r="C27" s="83">
        <v>1</v>
      </c>
      <c r="D27" s="83"/>
      <c r="E27" s="83">
        <v>1</v>
      </c>
      <c r="F27" s="83"/>
    </row>
    <row r="28" spans="1:6" x14ac:dyDescent="0.25">
      <c r="A28" s="81" t="s">
        <v>499</v>
      </c>
      <c r="B28" s="81"/>
      <c r="C28" s="81">
        <v>19</v>
      </c>
      <c r="D28" s="81">
        <v>0</v>
      </c>
      <c r="E28" s="81">
        <v>19</v>
      </c>
      <c r="F28" s="81">
        <v>0</v>
      </c>
    </row>
    <row r="29" spans="1:6" ht="24.75" x14ac:dyDescent="0.25">
      <c r="A29" s="82" t="s">
        <v>518</v>
      </c>
      <c r="B29" s="82" t="s">
        <v>518</v>
      </c>
      <c r="C29" s="83">
        <v>1</v>
      </c>
      <c r="D29" s="83" t="s">
        <v>103</v>
      </c>
      <c r="E29" s="83">
        <v>1</v>
      </c>
      <c r="F29" s="83" t="s">
        <v>220</v>
      </c>
    </row>
    <row r="30" spans="1:6" ht="24.75" x14ac:dyDescent="0.25">
      <c r="A30" s="82" t="s">
        <v>518</v>
      </c>
      <c r="B30" s="82" t="s">
        <v>519</v>
      </c>
      <c r="C30" s="83">
        <v>1</v>
      </c>
      <c r="D30" s="83"/>
      <c r="E30" s="83">
        <v>1</v>
      </c>
      <c r="F30" s="83"/>
    </row>
    <row r="31" spans="1:6" ht="24.75" x14ac:dyDescent="0.25">
      <c r="A31" s="82" t="s">
        <v>518</v>
      </c>
      <c r="B31" s="82" t="s">
        <v>520</v>
      </c>
      <c r="C31" s="83">
        <v>1</v>
      </c>
      <c r="D31" s="83"/>
      <c r="E31" s="83">
        <v>1</v>
      </c>
      <c r="F31" s="83"/>
    </row>
    <row r="32" spans="1:6" ht="24.75" x14ac:dyDescent="0.25">
      <c r="A32" s="82" t="s">
        <v>518</v>
      </c>
      <c r="B32" s="82" t="s">
        <v>521</v>
      </c>
      <c r="C32" s="83">
        <v>1</v>
      </c>
      <c r="D32" s="83"/>
      <c r="E32" s="83">
        <v>1</v>
      </c>
      <c r="F32" s="83"/>
    </row>
    <row r="33" spans="1:6" ht="24.75" x14ac:dyDescent="0.25">
      <c r="A33" s="82" t="s">
        <v>518</v>
      </c>
      <c r="B33" s="82" t="s">
        <v>522</v>
      </c>
      <c r="C33" s="83">
        <v>1</v>
      </c>
      <c r="D33" s="83"/>
      <c r="E33" s="83">
        <v>1</v>
      </c>
      <c r="F33" s="83"/>
    </row>
    <row r="34" spans="1:6" x14ac:dyDescent="0.25">
      <c r="A34" s="81" t="s">
        <v>499</v>
      </c>
      <c r="B34" s="81"/>
      <c r="C34" s="81">
        <v>5</v>
      </c>
      <c r="D34" s="81">
        <v>0</v>
      </c>
      <c r="E34" s="81">
        <v>5</v>
      </c>
      <c r="F34" s="81">
        <v>0</v>
      </c>
    </row>
    <row r="35" spans="1:6" x14ac:dyDescent="0.25">
      <c r="A35" s="82" t="s">
        <v>84</v>
      </c>
      <c r="B35" s="82" t="s">
        <v>523</v>
      </c>
      <c r="C35" s="83">
        <v>1</v>
      </c>
      <c r="D35" s="83" t="s">
        <v>220</v>
      </c>
      <c r="E35" s="83">
        <v>1</v>
      </c>
      <c r="F35" s="83"/>
    </row>
    <row r="36" spans="1:6" x14ac:dyDescent="0.25">
      <c r="A36" s="82" t="s">
        <v>84</v>
      </c>
      <c r="B36" s="82" t="s">
        <v>524</v>
      </c>
      <c r="C36" s="83">
        <v>1</v>
      </c>
      <c r="D36" s="83"/>
      <c r="E36" s="83">
        <v>1</v>
      </c>
      <c r="F36" s="83"/>
    </row>
    <row r="37" spans="1:6" x14ac:dyDescent="0.25">
      <c r="A37" s="82" t="s">
        <v>84</v>
      </c>
      <c r="B37" s="82" t="s">
        <v>525</v>
      </c>
      <c r="C37" s="83">
        <v>1</v>
      </c>
      <c r="D37" s="83"/>
      <c r="E37" s="83">
        <v>1</v>
      </c>
      <c r="F37" s="83"/>
    </row>
    <row r="38" spans="1:6" x14ac:dyDescent="0.25">
      <c r="A38" s="82" t="s">
        <v>84</v>
      </c>
      <c r="B38" s="82" t="s">
        <v>526</v>
      </c>
      <c r="C38" s="83">
        <v>1</v>
      </c>
      <c r="D38" s="83"/>
      <c r="E38" s="83">
        <v>1</v>
      </c>
      <c r="F38" s="83"/>
    </row>
    <row r="39" spans="1:6" x14ac:dyDescent="0.25">
      <c r="A39" s="82" t="s">
        <v>84</v>
      </c>
      <c r="B39" s="82" t="s">
        <v>527</v>
      </c>
      <c r="C39" s="83">
        <v>2</v>
      </c>
      <c r="D39" s="83"/>
      <c r="E39" s="83">
        <v>2</v>
      </c>
      <c r="F39" s="83"/>
    </row>
    <row r="40" spans="1:6" x14ac:dyDescent="0.25">
      <c r="A40" s="82" t="s">
        <v>84</v>
      </c>
      <c r="B40" s="82" t="s">
        <v>528</v>
      </c>
      <c r="C40" s="83">
        <v>1</v>
      </c>
      <c r="D40" s="83"/>
      <c r="E40" s="83">
        <v>1</v>
      </c>
      <c r="F40" s="83"/>
    </row>
    <row r="41" spans="1:6" x14ac:dyDescent="0.25">
      <c r="A41" s="82" t="s">
        <v>84</v>
      </c>
      <c r="B41" s="82" t="s">
        <v>529</v>
      </c>
      <c r="C41" s="83">
        <v>1</v>
      </c>
      <c r="D41" s="83"/>
      <c r="E41" s="83">
        <v>1</v>
      </c>
      <c r="F41" s="83"/>
    </row>
    <row r="42" spans="1:6" x14ac:dyDescent="0.25">
      <c r="A42" s="82" t="s">
        <v>84</v>
      </c>
      <c r="B42" s="82" t="s">
        <v>530</v>
      </c>
      <c r="C42" s="83">
        <v>1</v>
      </c>
      <c r="D42" s="83"/>
      <c r="E42" s="83">
        <v>1</v>
      </c>
      <c r="F42" s="83"/>
    </row>
    <row r="43" spans="1:6" x14ac:dyDescent="0.25">
      <c r="A43" s="82" t="s">
        <v>84</v>
      </c>
      <c r="B43" s="82" t="s">
        <v>531</v>
      </c>
      <c r="C43" s="83">
        <v>2</v>
      </c>
      <c r="D43" s="83"/>
      <c r="E43" s="83">
        <v>2</v>
      </c>
      <c r="F43" s="83"/>
    </row>
    <row r="44" spans="1:6" x14ac:dyDescent="0.25">
      <c r="A44" s="82" t="s">
        <v>84</v>
      </c>
      <c r="B44" s="82" t="s">
        <v>532</v>
      </c>
      <c r="C44" s="83">
        <v>1</v>
      </c>
      <c r="D44" s="83"/>
      <c r="E44" s="83">
        <v>1</v>
      </c>
      <c r="F44" s="83"/>
    </row>
    <row r="45" spans="1:6" x14ac:dyDescent="0.25">
      <c r="A45" s="81" t="s">
        <v>499</v>
      </c>
      <c r="B45" s="81"/>
      <c r="C45" s="81">
        <v>12</v>
      </c>
      <c r="D45" s="81">
        <v>0</v>
      </c>
      <c r="E45" s="81">
        <v>12</v>
      </c>
      <c r="F45" s="81">
        <v>0</v>
      </c>
    </row>
    <row r="46" spans="1:6" x14ac:dyDescent="0.25">
      <c r="A46" s="81" t="s">
        <v>499</v>
      </c>
      <c r="B46" s="81"/>
      <c r="C46" s="81">
        <v>40</v>
      </c>
      <c r="D46" s="81">
        <v>1</v>
      </c>
      <c r="E46" s="81">
        <v>39</v>
      </c>
      <c r="F46" s="81">
        <v>0</v>
      </c>
    </row>
    <row r="47" spans="1:6" ht="36.75" customHeight="1" x14ac:dyDescent="0.25">
      <c r="A47" s="85"/>
      <c r="B47" s="85"/>
      <c r="C47" s="85"/>
      <c r="D47" s="85"/>
      <c r="E47" s="85"/>
      <c r="F47" s="85"/>
    </row>
  </sheetData>
  <mergeCells count="3">
    <mergeCell ref="A1:F1"/>
    <mergeCell ref="A2:F2"/>
    <mergeCell ref="A47:F47"/>
  </mergeCells>
  <pageMargins left="0.7" right="0.7" top="0.75" bottom="0.75" header="0.3" footer="0.3"/>
  <pageSetup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zoomScale="90" zoomScaleNormal="90" workbookViewId="0">
      <pane xSplit="4" topLeftCell="E1" activePane="topRight" state="frozen"/>
      <selection activeCell="A3" sqref="A3"/>
      <selection pane="topRight" activeCell="A2" sqref="A2:A19"/>
    </sheetView>
  </sheetViews>
  <sheetFormatPr baseColWidth="10" defaultRowHeight="15" x14ac:dyDescent="0.25"/>
  <cols>
    <col min="1" max="1" width="4.42578125" customWidth="1"/>
    <col min="2" max="15" width="11.5703125" bestFit="1" customWidth="1"/>
    <col min="16" max="16" width="11.85546875" customWidth="1"/>
    <col min="45" max="46" width="13.5703125" bestFit="1" customWidth="1"/>
  </cols>
  <sheetData>
    <row r="1" spans="1:48" ht="41.25" customHeight="1" x14ac:dyDescent="0.25">
      <c r="A1" s="86" t="s">
        <v>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48" ht="36" customHeight="1" x14ac:dyDescent="0.25">
      <c r="A2" s="87" t="s">
        <v>533</v>
      </c>
      <c r="B2" s="88" t="s">
        <v>534</v>
      </c>
      <c r="C2" s="89"/>
      <c r="D2" s="90"/>
      <c r="E2" s="91"/>
      <c r="F2" s="91" t="s">
        <v>220</v>
      </c>
      <c r="G2" s="91" t="s">
        <v>220</v>
      </c>
      <c r="H2" s="91" t="s">
        <v>220</v>
      </c>
      <c r="I2" s="91" t="s">
        <v>220</v>
      </c>
      <c r="J2" s="91" t="s">
        <v>220</v>
      </c>
      <c r="K2" s="91" t="s">
        <v>220</v>
      </c>
      <c r="L2" s="91" t="s">
        <v>220</v>
      </c>
      <c r="M2" s="91" t="s">
        <v>220</v>
      </c>
      <c r="N2" s="91" t="s">
        <v>220</v>
      </c>
      <c r="O2" s="91" t="s">
        <v>220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33"/>
    </row>
    <row r="3" spans="1:48" ht="36" customHeight="1" x14ac:dyDescent="0.25">
      <c r="A3" s="87"/>
      <c r="B3" s="93"/>
      <c r="C3" s="94"/>
      <c r="D3" s="95"/>
      <c r="E3" s="96">
        <f t="shared" ref="E3:AR3" si="0">E4*12</f>
        <v>579348.3040447752</v>
      </c>
      <c r="F3" s="96">
        <f t="shared" si="0"/>
        <v>104540.39170854073</v>
      </c>
      <c r="G3" s="96">
        <f t="shared" si="0"/>
        <v>324902.88587743737</v>
      </c>
      <c r="H3" s="96">
        <f t="shared" si="0"/>
        <v>272946.13178604667</v>
      </c>
      <c r="I3" s="96">
        <f t="shared" si="0"/>
        <v>327313.327268622</v>
      </c>
      <c r="J3" s="96">
        <f t="shared" si="0"/>
        <v>467795.67540010181</v>
      </c>
      <c r="K3" s="96">
        <f t="shared" si="0"/>
        <v>168766.88530625272</v>
      </c>
      <c r="L3" s="96">
        <f t="shared" si="0"/>
        <v>478799.16787738306</v>
      </c>
      <c r="M3" s="96">
        <f t="shared" si="0"/>
        <v>396252.09987973084</v>
      </c>
      <c r="N3" s="96">
        <f t="shared" si="0"/>
        <v>342208.3457883402</v>
      </c>
      <c r="O3" s="96">
        <f t="shared" si="0"/>
        <v>215770.3326000066</v>
      </c>
      <c r="P3" s="96">
        <f t="shared" si="0"/>
        <v>648579.15488159889</v>
      </c>
      <c r="Q3" s="96">
        <f t="shared" si="0"/>
        <v>284910.76302803552</v>
      </c>
      <c r="R3" s="96">
        <f t="shared" si="0"/>
        <v>173877.12064459687</v>
      </c>
      <c r="S3" s="96">
        <f t="shared" si="0"/>
        <v>210040.90564164773</v>
      </c>
      <c r="T3" s="96">
        <f t="shared" si="0"/>
        <v>243559.71606214051</v>
      </c>
      <c r="U3" s="96">
        <f t="shared" si="0"/>
        <v>182086.74883623442</v>
      </c>
      <c r="V3" s="96">
        <f t="shared" si="0"/>
        <v>411979.21301418694</v>
      </c>
      <c r="W3" s="96">
        <f t="shared" si="0"/>
        <v>537328.29088205728</v>
      </c>
      <c r="X3" s="96">
        <f t="shared" si="0"/>
        <v>194727.98230418106</v>
      </c>
      <c r="Y3" s="96">
        <f t="shared" si="0"/>
        <v>290394.35383357143</v>
      </c>
      <c r="Z3" s="96">
        <f t="shared" si="0"/>
        <v>222093.21601684339</v>
      </c>
      <c r="AA3" s="96">
        <f t="shared" si="0"/>
        <v>320408.982537198</v>
      </c>
      <c r="AB3" s="96">
        <f t="shared" si="0"/>
        <v>250888.1188421566</v>
      </c>
      <c r="AC3" s="96">
        <f t="shared" si="0"/>
        <v>212111.20056264976</v>
      </c>
      <c r="AD3" s="96">
        <f t="shared" si="0"/>
        <v>199955.57609459729</v>
      </c>
      <c r="AE3" s="96">
        <f t="shared" si="0"/>
        <v>299651.79512962588</v>
      </c>
      <c r="AF3" s="96">
        <f t="shared" si="0"/>
        <v>173877.12064459687</v>
      </c>
      <c r="AG3" s="96">
        <f t="shared" si="0"/>
        <v>173877.12064459687</v>
      </c>
      <c r="AH3" s="96">
        <f t="shared" si="0"/>
        <v>176322.95461899333</v>
      </c>
      <c r="AI3" s="96">
        <f t="shared" si="0"/>
        <v>169478.44465928184</v>
      </c>
      <c r="AJ3" s="96">
        <f t="shared" si="0"/>
        <v>173877.12064459687</v>
      </c>
      <c r="AK3" s="96">
        <f t="shared" si="0"/>
        <v>216564.00853426897</v>
      </c>
      <c r="AL3" s="96">
        <f t="shared" si="0"/>
        <v>173877.12064459687</v>
      </c>
      <c r="AM3" s="96">
        <f t="shared" si="0"/>
        <v>173877.12064459687</v>
      </c>
      <c r="AN3" s="96">
        <f t="shared" si="0"/>
        <v>208952.22372382227</v>
      </c>
      <c r="AO3" s="96">
        <f t="shared" si="0"/>
        <v>415046.58969144244</v>
      </c>
      <c r="AP3" s="96">
        <f t="shared" si="0"/>
        <v>223352.2995565054</v>
      </c>
      <c r="AQ3" s="96">
        <f t="shared" si="0"/>
        <v>354518.41686288815</v>
      </c>
      <c r="AR3" s="96">
        <f t="shared" si="0"/>
        <v>216564.00853426897</v>
      </c>
      <c r="AS3" s="26"/>
      <c r="AT3" s="26"/>
      <c r="AU3" s="51"/>
      <c r="AV3" s="26"/>
    </row>
    <row r="4" spans="1:48" ht="35.25" customHeight="1" x14ac:dyDescent="0.25">
      <c r="A4" s="87"/>
      <c r="B4" s="97" t="s">
        <v>535</v>
      </c>
      <c r="C4" s="98"/>
      <c r="D4" s="99"/>
      <c r="E4" s="100">
        <f t="shared" ref="E4:AR4" si="1">SUM(E5:E8)</f>
        <v>48279.025337064595</v>
      </c>
      <c r="F4" s="100">
        <f t="shared" si="1"/>
        <v>8711.6993090450615</v>
      </c>
      <c r="G4" s="100">
        <f t="shared" si="1"/>
        <v>27075.240489786447</v>
      </c>
      <c r="H4" s="100">
        <f t="shared" si="1"/>
        <v>22745.510982170556</v>
      </c>
      <c r="I4" s="100">
        <f t="shared" si="1"/>
        <v>27276.110605718502</v>
      </c>
      <c r="J4" s="100">
        <f t="shared" si="1"/>
        <v>38982.972950008487</v>
      </c>
      <c r="K4" s="100">
        <f t="shared" si="1"/>
        <v>14063.907108854393</v>
      </c>
      <c r="L4" s="100">
        <f t="shared" si="1"/>
        <v>39899.930656448589</v>
      </c>
      <c r="M4" s="100">
        <f t="shared" si="1"/>
        <v>33021.008323310904</v>
      </c>
      <c r="N4" s="100">
        <f t="shared" si="1"/>
        <v>28517.362149028348</v>
      </c>
      <c r="O4" s="100">
        <f t="shared" si="1"/>
        <v>17980.861050000549</v>
      </c>
      <c r="P4" s="100">
        <f t="shared" si="1"/>
        <v>54048.262906799908</v>
      </c>
      <c r="Q4" s="100">
        <f t="shared" si="1"/>
        <v>23742.563585669624</v>
      </c>
      <c r="R4" s="100">
        <f t="shared" si="1"/>
        <v>14489.760053716405</v>
      </c>
      <c r="S4" s="100">
        <f t="shared" si="1"/>
        <v>17503.408803470644</v>
      </c>
      <c r="T4" s="100">
        <f t="shared" si="1"/>
        <v>20296.643005178375</v>
      </c>
      <c r="U4" s="100">
        <f t="shared" si="1"/>
        <v>15173.895736352868</v>
      </c>
      <c r="V4" s="100">
        <f t="shared" si="1"/>
        <v>34331.601084515576</v>
      </c>
      <c r="W4" s="100">
        <f t="shared" si="1"/>
        <v>44777.357573504771</v>
      </c>
      <c r="X4" s="100">
        <f t="shared" si="1"/>
        <v>16227.331858681755</v>
      </c>
      <c r="Y4" s="100">
        <f t="shared" si="1"/>
        <v>24199.529486130952</v>
      </c>
      <c r="Z4" s="100">
        <f t="shared" si="1"/>
        <v>18507.768001403616</v>
      </c>
      <c r="AA4" s="100">
        <f t="shared" si="1"/>
        <v>26700.748544766502</v>
      </c>
      <c r="AB4" s="100">
        <f t="shared" si="1"/>
        <v>20907.343236846384</v>
      </c>
      <c r="AC4" s="100">
        <f t="shared" si="1"/>
        <v>17675.933380220813</v>
      </c>
      <c r="AD4" s="100">
        <f t="shared" si="1"/>
        <v>16662.964674549774</v>
      </c>
      <c r="AE4" s="100">
        <f t="shared" si="1"/>
        <v>24970.982927468824</v>
      </c>
      <c r="AF4" s="100">
        <f t="shared" si="1"/>
        <v>14489.760053716405</v>
      </c>
      <c r="AG4" s="100">
        <f t="shared" si="1"/>
        <v>14489.760053716405</v>
      </c>
      <c r="AH4" s="100">
        <f t="shared" si="1"/>
        <v>14693.579551582778</v>
      </c>
      <c r="AI4" s="100">
        <f t="shared" si="1"/>
        <v>14123.20372160682</v>
      </c>
      <c r="AJ4" s="100">
        <f t="shared" si="1"/>
        <v>14489.760053716405</v>
      </c>
      <c r="AK4" s="100">
        <f t="shared" si="1"/>
        <v>18047.000711189081</v>
      </c>
      <c r="AL4" s="100">
        <f t="shared" si="1"/>
        <v>14489.760053716405</v>
      </c>
      <c r="AM4" s="100">
        <f t="shared" si="1"/>
        <v>14489.760053716405</v>
      </c>
      <c r="AN4" s="100">
        <f t="shared" si="1"/>
        <v>17412.685310318524</v>
      </c>
      <c r="AO4" s="100">
        <f t="shared" si="1"/>
        <v>34587.215807620203</v>
      </c>
      <c r="AP4" s="100">
        <f t="shared" si="1"/>
        <v>18612.691629708785</v>
      </c>
      <c r="AQ4" s="100">
        <f t="shared" si="1"/>
        <v>29543.201405240678</v>
      </c>
      <c r="AR4" s="100">
        <f t="shared" si="1"/>
        <v>18047.000711189081</v>
      </c>
    </row>
    <row r="5" spans="1:48" ht="54" customHeight="1" x14ac:dyDescent="0.25">
      <c r="A5" s="87"/>
      <c r="B5" s="101" t="s">
        <v>536</v>
      </c>
      <c r="C5" s="97" t="s">
        <v>537</v>
      </c>
      <c r="D5" s="99"/>
      <c r="E5" s="102">
        <v>2366.6666666666665</v>
      </c>
      <c r="F5" s="102">
        <v>364.08333333333331</v>
      </c>
      <c r="G5" s="102">
        <v>1274.8333333333333</v>
      </c>
      <c r="H5" s="102">
        <v>1043.9166666666667</v>
      </c>
      <c r="I5" s="102">
        <v>1283.5833333333333</v>
      </c>
      <c r="J5" s="102">
        <v>1894.25</v>
      </c>
      <c r="K5" s="102">
        <v>625.41666666666663</v>
      </c>
      <c r="L5" s="102">
        <v>1935.0833333333333</v>
      </c>
      <c r="M5" s="102">
        <v>1579.5833333333333</v>
      </c>
      <c r="N5" s="102">
        <v>1348.75</v>
      </c>
      <c r="O5" s="102">
        <v>810.91666666666663</v>
      </c>
      <c r="P5" s="102">
        <v>2685.0833333333335</v>
      </c>
      <c r="Q5" s="102">
        <v>1106.0833333333333</v>
      </c>
      <c r="R5" s="102">
        <v>646.08333333333337</v>
      </c>
      <c r="S5" s="102">
        <v>789.83333333333337</v>
      </c>
      <c r="T5" s="102">
        <v>923.91666666666663</v>
      </c>
      <c r="U5" s="102">
        <v>677</v>
      </c>
      <c r="V5" s="102">
        <v>1652.1666666666667</v>
      </c>
      <c r="W5" s="102">
        <v>2189.1666666666665</v>
      </c>
      <c r="X5" s="102">
        <v>727.83333333333337</v>
      </c>
      <c r="Y5" s="102">
        <v>1129.5833333333333</v>
      </c>
      <c r="Z5" s="102">
        <v>837.91666666666663</v>
      </c>
      <c r="AA5" s="102">
        <v>1258</v>
      </c>
      <c r="AB5" s="102">
        <v>955.58333333333337</v>
      </c>
      <c r="AC5" s="102">
        <v>798.16666666666663</v>
      </c>
      <c r="AD5" s="102">
        <v>749.33333333333337</v>
      </c>
      <c r="AE5" s="102">
        <v>1169.1666666666667</v>
      </c>
      <c r="AF5" s="102">
        <v>646.08333333333337</v>
      </c>
      <c r="AG5" s="102">
        <v>646.08333333333337</v>
      </c>
      <c r="AH5" s="102">
        <v>655.66666666666663</v>
      </c>
      <c r="AI5" s="102">
        <v>628.91666666666663</v>
      </c>
      <c r="AJ5" s="102">
        <v>646.08333333333337</v>
      </c>
      <c r="AK5" s="102">
        <v>816.08333333333337</v>
      </c>
      <c r="AL5" s="102">
        <v>646.08333333333337</v>
      </c>
      <c r="AM5" s="102">
        <v>646.08333333333337</v>
      </c>
      <c r="AN5" s="102">
        <v>785.5</v>
      </c>
      <c r="AO5" s="102">
        <v>1665.3333333333333</v>
      </c>
      <c r="AP5" s="102">
        <v>843.66666666666663</v>
      </c>
      <c r="AQ5" s="102">
        <v>1405.8333333333333</v>
      </c>
      <c r="AR5" s="102">
        <v>816.08333333333337</v>
      </c>
      <c r="AS5" s="26"/>
    </row>
    <row r="6" spans="1:48" ht="70.5" customHeight="1" x14ac:dyDescent="0.25">
      <c r="A6" s="87"/>
      <c r="B6" s="103"/>
      <c r="C6" s="97" t="s">
        <v>538</v>
      </c>
      <c r="D6" s="99"/>
      <c r="E6" s="3">
        <f>12671.8300495428/12</f>
        <v>1055.9858374619</v>
      </c>
      <c r="F6" s="3">
        <f>1949.46423672/12</f>
        <v>162.45535305999999</v>
      </c>
      <c r="G6" s="3">
        <f>6824.76656576/12</f>
        <v>568.73054714666671</v>
      </c>
      <c r="H6" s="3">
        <f>5588.71503736/12</f>
        <v>465.72625311333331</v>
      </c>
      <c r="I6" s="3">
        <f>6872.57020736/12</f>
        <v>572.71418394666659</v>
      </c>
      <c r="J6" s="3">
        <f>10141.9881472/12</f>
        <v>845.16567893333331</v>
      </c>
      <c r="K6" s="3">
        <f>3348.14753416/12</f>
        <v>279.0122945133333</v>
      </c>
      <c r="L6" s="3">
        <f>10359.6792832/12</f>
        <v>863.30660693333323</v>
      </c>
      <c r="M6" s="3">
        <f>8456.57997184/12</f>
        <v>704.71499765333328</v>
      </c>
      <c r="N6" s="3">
        <f>7220.52844344/12</f>
        <v>601.71070362</v>
      </c>
      <c r="O6" s="3">
        <f>4341.7815116/12</f>
        <v>361.8151259666667</v>
      </c>
      <c r="P6" s="3">
        <f>14376.40861384/12</f>
        <v>1198.0340511533334</v>
      </c>
      <c r="Q6" s="3">
        <f>5920.68897264/12</f>
        <v>493.39074772000004</v>
      </c>
      <c r="R6" s="3">
        <f>3459.32865096/12</f>
        <v>288.27738757999998</v>
      </c>
      <c r="S6" s="3">
        <f>4229.10474896/12</f>
        <v>352.42539574666665</v>
      </c>
      <c r="T6" s="3">
        <f>4946.45999952/12</f>
        <v>412.20499995999995</v>
      </c>
      <c r="U6" s="3">
        <f>3624.6719562768/12</f>
        <v>302.05599635639999</v>
      </c>
      <c r="V6" s="3">
        <f>8846.156592/12</f>
        <v>737.17971599999998</v>
      </c>
      <c r="W6" s="3">
        <f>11719.89943592/12</f>
        <v>976.65828632666671</v>
      </c>
      <c r="X6" s="3">
        <f>3895.92553272/12</f>
        <v>324.66046105999999</v>
      </c>
      <c r="Y6" s="3">
        <f>6046.3443924/12</f>
        <v>503.86203270000004</v>
      </c>
      <c r="Z6" s="3">
        <f>4485.11883456/12</f>
        <v>373.75990288000003</v>
      </c>
      <c r="AA6" s="3">
        <f>6734.05721352/12</f>
        <v>561.17143446</v>
      </c>
      <c r="AB6" s="3">
        <f>5116.52871184/12</f>
        <v>426.37739265333335</v>
      </c>
      <c r="AC6" s="3">
        <f>4273.6364216/12</f>
        <v>356.13636846666668</v>
      </c>
      <c r="AD6" s="3">
        <f>4011.8624/12</f>
        <v>334.32186666666666</v>
      </c>
      <c r="AE6" s="3">
        <f>6258.57143496/12</f>
        <v>521.54761958000006</v>
      </c>
      <c r="AF6" s="3">
        <f>3459.32865096/12</f>
        <v>288.27738757999998</v>
      </c>
      <c r="AG6" s="3">
        <f>3459.32865096/12</f>
        <v>288.27738757999998</v>
      </c>
      <c r="AH6" s="3">
        <f>3510.58019312/12</f>
        <v>292.54834942666668</v>
      </c>
      <c r="AI6" s="2">
        <f>3367.25640888/12</f>
        <v>280.60470074</v>
      </c>
      <c r="AJ6" s="2">
        <f>3459.32865096/12</f>
        <v>288.27738757999998</v>
      </c>
      <c r="AK6" s="2">
        <f>4369.62022952/12</f>
        <v>364.13501912666669</v>
      </c>
      <c r="AL6" s="2">
        <f>3459.32865096/12</f>
        <v>288.27738757999998</v>
      </c>
      <c r="AM6" s="2">
        <f>3459.32865096/12</f>
        <v>288.27738757999998</v>
      </c>
      <c r="AN6" s="2">
        <f>4205.63535392/12</f>
        <v>350.46961282666666</v>
      </c>
      <c r="AO6" s="2">
        <f>8916.364184/12</f>
        <v>743.03034866666667</v>
      </c>
      <c r="AP6" s="2">
        <f>4517.05617272/12</f>
        <v>376.42134772666668</v>
      </c>
      <c r="AQ6" s="2">
        <f>7527.256828/12</f>
        <v>627.2714023333333</v>
      </c>
      <c r="AR6" s="2">
        <f>4369.62022952/12</f>
        <v>364.13501912666669</v>
      </c>
      <c r="AS6" s="26"/>
    </row>
    <row r="7" spans="1:48" ht="46.5" customHeight="1" x14ac:dyDescent="0.25">
      <c r="A7" s="87"/>
      <c r="B7" s="104"/>
      <c r="C7" s="97" t="s">
        <v>539</v>
      </c>
      <c r="D7" s="99"/>
      <c r="E7" s="102">
        <v>5790.75</v>
      </c>
      <c r="F7" s="102">
        <v>1294.8333333333333</v>
      </c>
      <c r="G7" s="102">
        <v>3334.0833333333335</v>
      </c>
      <c r="H7" s="102">
        <v>2814.5833333333335</v>
      </c>
      <c r="I7" s="102">
        <v>3353.9166666666665</v>
      </c>
      <c r="J7" s="102">
        <v>4727.833333333333</v>
      </c>
      <c r="K7" s="102">
        <v>1872.9166666666667</v>
      </c>
      <c r="L7" s="102">
        <v>4819.75</v>
      </c>
      <c r="M7" s="102">
        <v>4019.9166666666665</v>
      </c>
      <c r="N7" s="102">
        <v>3500.4166666666665</v>
      </c>
      <c r="O7" s="102">
        <v>2290.4166666666665</v>
      </c>
      <c r="P7" s="102">
        <v>6507.25</v>
      </c>
      <c r="Q7" s="102">
        <v>2954.5</v>
      </c>
      <c r="R7" s="102">
        <v>1919.5</v>
      </c>
      <c r="S7" s="102">
        <v>2243</v>
      </c>
      <c r="T7" s="102">
        <v>2544.6666666666665</v>
      </c>
      <c r="U7" s="102">
        <v>1989</v>
      </c>
      <c r="V7" s="102">
        <v>4183.25</v>
      </c>
      <c r="W7" s="102">
        <v>5391.416666666667</v>
      </c>
      <c r="X7" s="102">
        <v>2103.4166666666665</v>
      </c>
      <c r="Y7" s="102">
        <v>3007.25</v>
      </c>
      <c r="Z7" s="102">
        <v>2351</v>
      </c>
      <c r="AA7" s="102">
        <v>3296.3333333333335</v>
      </c>
      <c r="AB7" s="102">
        <v>2615.9166666666665</v>
      </c>
      <c r="AC7" s="102">
        <v>2261.75</v>
      </c>
      <c r="AD7" s="102">
        <v>2151.75</v>
      </c>
      <c r="AE7" s="102">
        <v>3096.5</v>
      </c>
      <c r="AF7" s="102">
        <v>1919.5</v>
      </c>
      <c r="AG7" s="102">
        <v>1919.5</v>
      </c>
      <c r="AH7" s="102">
        <v>1941.0833333333333</v>
      </c>
      <c r="AI7" s="102">
        <v>1880.8333333333333</v>
      </c>
      <c r="AJ7" s="102">
        <v>1919.5</v>
      </c>
      <c r="AK7" s="102">
        <v>2302.0833333333335</v>
      </c>
      <c r="AL7" s="102">
        <v>1919.5</v>
      </c>
      <c r="AM7" s="102">
        <v>1919.5</v>
      </c>
      <c r="AN7" s="102">
        <v>2233.1666666666665</v>
      </c>
      <c r="AO7" s="102">
        <v>4212.75</v>
      </c>
      <c r="AP7" s="102">
        <v>2364</v>
      </c>
      <c r="AQ7" s="102">
        <v>3629</v>
      </c>
      <c r="AR7" s="102">
        <v>2302.0833333333335</v>
      </c>
      <c r="AS7" s="26"/>
    </row>
    <row r="8" spans="1:48" ht="73.5" customHeight="1" x14ac:dyDescent="0.25">
      <c r="A8" s="87"/>
      <c r="B8" s="97" t="s">
        <v>540</v>
      </c>
      <c r="C8" s="98"/>
      <c r="D8" s="99"/>
      <c r="E8" s="102">
        <f>(63597.04+29453.4)/12+E9</f>
        <v>39065.622832936024</v>
      </c>
      <c r="F8" s="102">
        <f>(10107.24+1879.95)/12+F9</f>
        <v>6890.3272893183948</v>
      </c>
      <c r="G8" s="102">
        <f>(34640.32+12678.36)/12+G9</f>
        <v>21897.593275973115</v>
      </c>
      <c r="H8" s="102">
        <f>(28366.52+10382.15)/12+H9</f>
        <v>18421.284729057221</v>
      </c>
      <c r="I8" s="102">
        <f>(34640.32+14756.78)/12+I9</f>
        <v>22065.896421771835</v>
      </c>
      <c r="J8" s="105">
        <f>(52582.4+9780.33)/12+J9</f>
        <v>31515.723937741823</v>
      </c>
      <c r="K8" s="105">
        <f>(16994.12+6219.85)/12+K9</f>
        <v>11286.561481007726</v>
      </c>
      <c r="L8" s="105">
        <f>(52582.4+19245.16)/12+L9</f>
        <v>32281.79071618192</v>
      </c>
      <c r="M8" s="102">
        <f>(42922.88+15709.77)/12+M9</f>
        <v>26716.793325657571</v>
      </c>
      <c r="N8" s="102">
        <f>(36649.08+13413.56)/12+N9</f>
        <v>23066.48477874168</v>
      </c>
      <c r="O8" s="102">
        <f>(21884.2+9322.67)/12+O9</f>
        <v>14517.712590700548</v>
      </c>
      <c r="P8" s="102">
        <f>(74536.28+13863.75)/12+P9</f>
        <v>43657.895522313243</v>
      </c>
      <c r="Q8" s="102">
        <f>(30406.48+8088.12)/12+Q9</f>
        <v>19188.589504616291</v>
      </c>
      <c r="R8" s="102">
        <f>(17935.32+3335.96)/12+R9</f>
        <v>11635.899332803072</v>
      </c>
      <c r="S8" s="102">
        <f>(21926.32+4078.29)/12+S9</f>
        <v>14118.150074390642</v>
      </c>
      <c r="T8" s="102">
        <f>(9189.03+25106.64)/12+T9</f>
        <v>16415.854671885041</v>
      </c>
      <c r="U8" s="102">
        <f>(18201.04+8345.9)/12+U9</f>
        <v>12205.839739996467</v>
      </c>
      <c r="V8" s="102">
        <f>+(45864+8530.7)/12+V9</f>
        <v>27759.004701848909</v>
      </c>
      <c r="W8" s="102">
        <f>(59486.44+21772.07)/12+W9</f>
        <v>36220.115953844768</v>
      </c>
      <c r="X8" s="102">
        <f>(20008.04+5322.13)/12+X9</f>
        <v>13071.421397621754</v>
      </c>
      <c r="Y8" s="102">
        <f>(31051.8+8259.77)/12+Y9</f>
        <v>19558.834120097621</v>
      </c>
      <c r="Z8" s="102">
        <f>(23033.92+6127.02)/12+Z9</f>
        <v>14945.091431856948</v>
      </c>
      <c r="AA8" s="102">
        <f>(34583.64+9199.24)/12+AA9</f>
        <v>21585.24377697317</v>
      </c>
      <c r="AB8" s="102">
        <f>(26527.28+4934.07)/12+AB9</f>
        <v>16909.465844193051</v>
      </c>
      <c r="AC8" s="102">
        <f>(22157.2+4121.23)/12+AC9</f>
        <v>14259.880345087478</v>
      </c>
      <c r="AD8" s="102">
        <f>(20800+3868.8)/12+AD9</f>
        <v>13427.559474549773</v>
      </c>
      <c r="AE8" s="102">
        <f>(32141.72+8549.69)/12+AE9</f>
        <v>20183.768641222156</v>
      </c>
      <c r="AF8" s="102">
        <f>(17935.32+3335.96)/12+AF9</f>
        <v>11635.899332803072</v>
      </c>
      <c r="AG8" s="102">
        <f>(17935.32+3335.96)/12+AG9</f>
        <v>11635.899332803072</v>
      </c>
      <c r="AH8" s="102">
        <f>(18201.04+3385.39)/12+AH9</f>
        <v>11804.281202156111</v>
      </c>
      <c r="AI8" s="102">
        <f>(17457.96+3247.18)/12+AI9</f>
        <v>11332.849020866821</v>
      </c>
      <c r="AJ8" s="102">
        <f>(17935.32+3335.96)/12+AJ9</f>
        <v>11635.899332803072</v>
      </c>
      <c r="AK8" s="102">
        <f>(22654.84+4213.8)/12+AK9</f>
        <v>14564.699025395748</v>
      </c>
      <c r="AL8" s="102">
        <f>(17935.32+3335.96)/12+AL9</f>
        <v>11635.899332803072</v>
      </c>
      <c r="AM8" s="102">
        <f>(17935.32+3335.96)/12+AM9</f>
        <v>11635.899332803072</v>
      </c>
      <c r="AN8" s="102">
        <f>(21804.64+4055.66)/12+AN9</f>
        <v>14043.549030825192</v>
      </c>
      <c r="AO8" s="102">
        <f>(46228+8598.4)/12+AO9</f>
        <v>27966.1021256202</v>
      </c>
      <c r="AP8" s="102">
        <f>(23419.24+4355.97)/12+AP9</f>
        <v>15028.603615315453</v>
      </c>
      <c r="AQ8" s="102">
        <f>(39026+7258.83)/12+AQ9</f>
        <v>23881.09666957401</v>
      </c>
      <c r="AR8" s="102">
        <f>(22654.84+4213.8)/12+AR9</f>
        <v>14564.699025395748</v>
      </c>
    </row>
    <row r="9" spans="1:48" ht="69" customHeight="1" x14ac:dyDescent="0.25">
      <c r="A9" s="87"/>
      <c r="B9" s="97" t="s">
        <v>541</v>
      </c>
      <c r="C9" s="98"/>
      <c r="D9" s="99"/>
      <c r="E9" s="100">
        <f t="shared" ref="E9:AR9" si="2">E13-E10</f>
        <v>31311.419499602689</v>
      </c>
      <c r="F9" s="100">
        <f t="shared" si="2"/>
        <v>5891.3947893183949</v>
      </c>
      <c r="G9" s="100">
        <f t="shared" si="2"/>
        <v>17954.36994263978</v>
      </c>
      <c r="H9" s="100">
        <f t="shared" si="2"/>
        <v>15192.228895723887</v>
      </c>
      <c r="I9" s="100">
        <f t="shared" si="2"/>
        <v>17949.471421771836</v>
      </c>
      <c r="J9" s="100">
        <f t="shared" si="2"/>
        <v>26318.829771075158</v>
      </c>
      <c r="K9" s="100">
        <f t="shared" si="2"/>
        <v>9352.0639810077264</v>
      </c>
      <c r="L9" s="100">
        <f t="shared" si="2"/>
        <v>26296.160716181919</v>
      </c>
      <c r="M9" s="100">
        <f t="shared" si="2"/>
        <v>21830.739158990906</v>
      </c>
      <c r="N9" s="100">
        <f t="shared" si="2"/>
        <v>18894.598112075015</v>
      </c>
      <c r="O9" s="100">
        <f t="shared" si="2"/>
        <v>11917.140090700548</v>
      </c>
      <c r="P9" s="100">
        <f t="shared" si="2"/>
        <v>36291.226355646577</v>
      </c>
      <c r="Q9" s="100">
        <f t="shared" si="2"/>
        <v>15980.706171282958</v>
      </c>
      <c r="R9" s="100">
        <f t="shared" si="2"/>
        <v>9863.2926661364054</v>
      </c>
      <c r="S9" s="100">
        <f t="shared" si="2"/>
        <v>11951.099241057309</v>
      </c>
      <c r="T9" s="100">
        <f t="shared" si="2"/>
        <v>13557.882171885039</v>
      </c>
      <c r="U9" s="100">
        <f t="shared" si="2"/>
        <v>9993.5947399964662</v>
      </c>
      <c r="V9" s="100">
        <f t="shared" si="2"/>
        <v>23226.113035182243</v>
      </c>
      <c r="W9" s="100">
        <f t="shared" si="2"/>
        <v>29448.573453844769</v>
      </c>
      <c r="X9" s="100">
        <f t="shared" si="2"/>
        <v>10960.573897621754</v>
      </c>
      <c r="Y9" s="100">
        <f t="shared" si="2"/>
        <v>16282.869953430956</v>
      </c>
      <c r="Z9" s="100">
        <f t="shared" si="2"/>
        <v>12515.013098523616</v>
      </c>
      <c r="AA9" s="100">
        <f t="shared" si="2"/>
        <v>17936.670443639836</v>
      </c>
      <c r="AB9" s="100">
        <f t="shared" si="2"/>
        <v>14287.686677526384</v>
      </c>
      <c r="AC9" s="100">
        <f t="shared" si="2"/>
        <v>12070.011178420811</v>
      </c>
      <c r="AD9" s="100">
        <f t="shared" si="2"/>
        <v>11371.826141216439</v>
      </c>
      <c r="AE9" s="100">
        <f t="shared" si="2"/>
        <v>16792.817807888823</v>
      </c>
      <c r="AF9" s="100">
        <f t="shared" si="2"/>
        <v>9863.2926661364054</v>
      </c>
      <c r="AG9" s="100">
        <f t="shared" si="2"/>
        <v>9863.2926661364054</v>
      </c>
      <c r="AH9" s="100">
        <f t="shared" si="2"/>
        <v>10005.412035489444</v>
      </c>
      <c r="AI9" s="100">
        <f t="shared" si="2"/>
        <v>9607.4206875334876</v>
      </c>
      <c r="AJ9" s="100">
        <f t="shared" si="2"/>
        <v>9863.2926661364054</v>
      </c>
      <c r="AK9" s="100">
        <f t="shared" si="2"/>
        <v>12325.645692062415</v>
      </c>
      <c r="AL9" s="100">
        <f t="shared" si="2"/>
        <v>9863.2926661364054</v>
      </c>
      <c r="AM9" s="100">
        <f t="shared" si="2"/>
        <v>9863.2926661364054</v>
      </c>
      <c r="AN9" s="100">
        <f t="shared" si="2"/>
        <v>11888.524030825192</v>
      </c>
      <c r="AO9" s="100">
        <f t="shared" si="2"/>
        <v>23397.235458953532</v>
      </c>
      <c r="AP9" s="100">
        <f t="shared" si="2"/>
        <v>12714.002781982119</v>
      </c>
      <c r="AQ9" s="100">
        <f t="shared" si="2"/>
        <v>20024.027502907342</v>
      </c>
      <c r="AR9" s="100">
        <f t="shared" si="2"/>
        <v>12325.645692062415</v>
      </c>
    </row>
    <row r="10" spans="1:48" ht="56.25" customHeight="1" x14ac:dyDescent="0.25">
      <c r="A10" s="87"/>
      <c r="B10" s="101" t="s">
        <v>542</v>
      </c>
      <c r="C10" s="98" t="s">
        <v>543</v>
      </c>
      <c r="D10" s="99"/>
      <c r="E10" s="100">
        <f t="shared" ref="E10:AR10" si="3">+E11+E12</f>
        <v>6846.8045003973129</v>
      </c>
      <c r="F10" s="100">
        <f t="shared" si="3"/>
        <v>172.94921068160545</v>
      </c>
      <c r="G10" s="100">
        <f t="shared" si="3"/>
        <v>2829.8220573602193</v>
      </c>
      <c r="H10" s="100">
        <f t="shared" si="3"/>
        <v>1827.6831042761096</v>
      </c>
      <c r="I10" s="100">
        <f t="shared" si="3"/>
        <v>2834.7205782281644</v>
      </c>
      <c r="J10" s="100">
        <f t="shared" si="3"/>
        <v>5230.6102289248438</v>
      </c>
      <c r="K10" s="100">
        <f t="shared" si="3"/>
        <v>844.40801899227404</v>
      </c>
      <c r="L10" s="100">
        <f t="shared" si="3"/>
        <v>5253.2792838180821</v>
      </c>
      <c r="M10" s="100">
        <f t="shared" si="3"/>
        <v>3922.9888410090957</v>
      </c>
      <c r="N10" s="100">
        <f t="shared" si="3"/>
        <v>3094.849887924986</v>
      </c>
      <c r="O10" s="100">
        <f t="shared" si="3"/>
        <v>1213.379909299452</v>
      </c>
      <c r="P10" s="100">
        <f t="shared" si="3"/>
        <v>8430.5416443534232</v>
      </c>
      <c r="Q10" s="100">
        <f t="shared" si="3"/>
        <v>2263.1818287170408</v>
      </c>
      <c r="R10" s="100">
        <f t="shared" si="3"/>
        <v>897.89933386359564</v>
      </c>
      <c r="S10" s="100">
        <f t="shared" si="3"/>
        <v>1204.6927589426914</v>
      </c>
      <c r="T10" s="100">
        <f t="shared" si="3"/>
        <v>1506.1018281149586</v>
      </c>
      <c r="U10" s="100">
        <f t="shared" si="3"/>
        <v>927.02926000353318</v>
      </c>
      <c r="V10" s="100">
        <f t="shared" si="3"/>
        <v>4292.286964817753</v>
      </c>
      <c r="W10" s="100">
        <f t="shared" si="3"/>
        <v>6243.2905461552327</v>
      </c>
      <c r="X10" s="100">
        <f t="shared" si="3"/>
        <v>1044.2501023782465</v>
      </c>
      <c r="Y10" s="100">
        <f t="shared" si="3"/>
        <v>2348.210046569041</v>
      </c>
      <c r="Z10" s="100">
        <f t="shared" si="3"/>
        <v>1305.3389014763836</v>
      </c>
      <c r="AA10" s="100">
        <f t="shared" si="3"/>
        <v>2813.5135563601643</v>
      </c>
      <c r="AB10" s="100">
        <f t="shared" si="3"/>
        <v>1628.6813224736152</v>
      </c>
      <c r="AC10" s="100">
        <f t="shared" si="3"/>
        <v>1224.308821579189</v>
      </c>
      <c r="AD10" s="100">
        <f t="shared" si="3"/>
        <v>1108.1738587835616</v>
      </c>
      <c r="AE10" s="100">
        <f t="shared" si="3"/>
        <v>2492.2141921111779</v>
      </c>
      <c r="AF10" s="100">
        <f t="shared" si="3"/>
        <v>897.89933386359564</v>
      </c>
      <c r="AG10" s="100">
        <f t="shared" si="3"/>
        <v>897.89933386359564</v>
      </c>
      <c r="AH10" s="100">
        <f t="shared" si="3"/>
        <v>915.21196451055562</v>
      </c>
      <c r="AI10" s="100">
        <f t="shared" si="3"/>
        <v>867.35531246651294</v>
      </c>
      <c r="AJ10" s="100">
        <f t="shared" si="3"/>
        <v>897.89933386359564</v>
      </c>
      <c r="AK10" s="100">
        <f t="shared" si="3"/>
        <v>1267.2583079375859</v>
      </c>
      <c r="AL10" s="100">
        <f t="shared" si="3"/>
        <v>897.89933386359564</v>
      </c>
      <c r="AM10" s="100">
        <f t="shared" si="3"/>
        <v>897.89933386359564</v>
      </c>
      <c r="AN10" s="100">
        <f t="shared" si="3"/>
        <v>1194.2599691748078</v>
      </c>
      <c r="AO10" s="100">
        <f t="shared" si="3"/>
        <v>4339.5645410464658</v>
      </c>
      <c r="AP10" s="100">
        <f t="shared" si="3"/>
        <v>1337.5412180178816</v>
      </c>
      <c r="AQ10" s="100">
        <f t="shared" si="3"/>
        <v>3391.5724970926576</v>
      </c>
      <c r="AR10" s="100">
        <f t="shared" si="3"/>
        <v>1267.2583079375859</v>
      </c>
      <c r="AS10" s="26"/>
    </row>
    <row r="11" spans="1:48" ht="45" customHeight="1" x14ac:dyDescent="0.25">
      <c r="A11" s="87"/>
      <c r="B11" s="103"/>
      <c r="C11" s="98" t="s">
        <v>539</v>
      </c>
      <c r="D11" s="99"/>
      <c r="E11" s="102">
        <v>1280.8045003973129</v>
      </c>
      <c r="F11" s="102">
        <v>172.94921068160545</v>
      </c>
      <c r="G11" s="102">
        <v>674.82205736021911</v>
      </c>
      <c r="H11" s="102">
        <v>546.68310427610947</v>
      </c>
      <c r="I11" s="102">
        <v>679.72057822816441</v>
      </c>
      <c r="J11" s="102">
        <v>1018.6102289248439</v>
      </c>
      <c r="K11" s="102">
        <v>314.40801899227398</v>
      </c>
      <c r="L11" s="102">
        <v>1041.2792838180821</v>
      </c>
      <c r="M11" s="102">
        <v>843.98884100909572</v>
      </c>
      <c r="N11" s="102">
        <v>715.84988792498609</v>
      </c>
      <c r="O11" s="102">
        <v>417.37990929945204</v>
      </c>
      <c r="P11" s="102">
        <v>1457.5416443534236</v>
      </c>
      <c r="Q11" s="102">
        <v>581.18182871704107</v>
      </c>
      <c r="R11" s="102">
        <v>325.89933386359564</v>
      </c>
      <c r="S11" s="102">
        <v>405.69275894269151</v>
      </c>
      <c r="T11" s="102">
        <v>480.10182811495872</v>
      </c>
      <c r="U11" s="102">
        <v>343.02926000353312</v>
      </c>
      <c r="V11" s="102">
        <v>884.28696481775319</v>
      </c>
      <c r="W11" s="102">
        <v>1182.2905461552327</v>
      </c>
      <c r="X11" s="102">
        <v>371.25010237824665</v>
      </c>
      <c r="Y11" s="102">
        <v>594.21004656904108</v>
      </c>
      <c r="Z11" s="102">
        <v>432.33890147638357</v>
      </c>
      <c r="AA11" s="102">
        <v>665.51355636016456</v>
      </c>
      <c r="AB11" s="102">
        <v>497.6813224736153</v>
      </c>
      <c r="AC11" s="102">
        <v>410.30882157918899</v>
      </c>
      <c r="AD11" s="102">
        <v>383.17385878356163</v>
      </c>
      <c r="AE11" s="102">
        <v>616.21419211117814</v>
      </c>
      <c r="AF11" s="102">
        <v>325.89933386359564</v>
      </c>
      <c r="AG11" s="102">
        <v>325.89933386359564</v>
      </c>
      <c r="AH11" s="102">
        <v>331.21196451055562</v>
      </c>
      <c r="AI11" s="102">
        <v>316.35531246651288</v>
      </c>
      <c r="AJ11" s="102">
        <v>325.89933386359564</v>
      </c>
      <c r="AK11" s="102">
        <v>420.25830793758581</v>
      </c>
      <c r="AL11" s="102">
        <v>325.89933386359564</v>
      </c>
      <c r="AM11" s="102">
        <v>325.89933386359564</v>
      </c>
      <c r="AN11" s="102">
        <v>403.25996917480768</v>
      </c>
      <c r="AO11" s="102">
        <v>891.56454104646571</v>
      </c>
      <c r="AP11" s="102">
        <v>435.54121801788159</v>
      </c>
      <c r="AQ11" s="102">
        <v>747.5724970926575</v>
      </c>
      <c r="AR11" s="102">
        <v>420.25830793758581</v>
      </c>
    </row>
    <row r="12" spans="1:48" ht="28.5" customHeight="1" x14ac:dyDescent="0.25">
      <c r="A12" s="87"/>
      <c r="B12" s="104"/>
      <c r="C12" s="98" t="s">
        <v>544</v>
      </c>
      <c r="D12" s="99"/>
      <c r="E12" s="100">
        <v>5566</v>
      </c>
      <c r="F12" s="100">
        <v>0</v>
      </c>
      <c r="G12" s="100">
        <v>2155</v>
      </c>
      <c r="H12" s="100">
        <v>1281</v>
      </c>
      <c r="I12" s="100">
        <v>2155</v>
      </c>
      <c r="J12" s="100">
        <v>4212</v>
      </c>
      <c r="K12" s="100">
        <v>530</v>
      </c>
      <c r="L12" s="100">
        <v>4212</v>
      </c>
      <c r="M12" s="100">
        <v>3079</v>
      </c>
      <c r="N12" s="100">
        <v>2379</v>
      </c>
      <c r="O12" s="100">
        <v>796</v>
      </c>
      <c r="P12" s="96">
        <v>6973</v>
      </c>
      <c r="Q12" s="102">
        <v>1682</v>
      </c>
      <c r="R12" s="102">
        <v>572</v>
      </c>
      <c r="S12" s="102">
        <v>799</v>
      </c>
      <c r="T12" s="102">
        <v>1026</v>
      </c>
      <c r="U12" s="102">
        <v>584</v>
      </c>
      <c r="V12" s="102">
        <v>3408</v>
      </c>
      <c r="W12" s="102">
        <v>5061</v>
      </c>
      <c r="X12" s="102">
        <v>673</v>
      </c>
      <c r="Y12" s="102">
        <v>1754</v>
      </c>
      <c r="Z12" s="102">
        <v>873</v>
      </c>
      <c r="AA12" s="102">
        <v>2148</v>
      </c>
      <c r="AB12" s="102">
        <v>1131</v>
      </c>
      <c r="AC12" s="102">
        <v>814</v>
      </c>
      <c r="AD12" s="102">
        <v>725</v>
      </c>
      <c r="AE12" s="102">
        <v>1876</v>
      </c>
      <c r="AF12" s="102">
        <v>572</v>
      </c>
      <c r="AG12" s="102">
        <v>572</v>
      </c>
      <c r="AH12" s="102">
        <v>584</v>
      </c>
      <c r="AI12" s="102">
        <v>551</v>
      </c>
      <c r="AJ12" s="102">
        <v>572</v>
      </c>
      <c r="AK12" s="102">
        <v>847</v>
      </c>
      <c r="AL12" s="102">
        <v>572</v>
      </c>
      <c r="AM12" s="102">
        <v>572</v>
      </c>
      <c r="AN12" s="102">
        <v>791</v>
      </c>
      <c r="AO12" s="102">
        <v>3448</v>
      </c>
      <c r="AP12" s="102">
        <v>902</v>
      </c>
      <c r="AQ12" s="102">
        <v>2644</v>
      </c>
      <c r="AR12" s="102">
        <v>847</v>
      </c>
    </row>
    <row r="13" spans="1:48" ht="52.5" customHeight="1" x14ac:dyDescent="0.25">
      <c r="A13" s="87"/>
      <c r="B13" s="101" t="s">
        <v>545</v>
      </c>
      <c r="C13" s="98" t="s">
        <v>546</v>
      </c>
      <c r="D13" s="99"/>
      <c r="E13" s="106">
        <v>38158.224000000002</v>
      </c>
      <c r="F13" s="106">
        <v>6064.3440000000001</v>
      </c>
      <c r="G13" s="106">
        <v>20784.191999999999</v>
      </c>
      <c r="H13" s="100">
        <v>17019.911999999997</v>
      </c>
      <c r="I13" s="100">
        <v>20784.191999999999</v>
      </c>
      <c r="J13" s="100">
        <v>31549.440000000002</v>
      </c>
      <c r="K13" s="100">
        <v>10196.472</v>
      </c>
      <c r="L13" s="100">
        <v>31549.440000000002</v>
      </c>
      <c r="M13" s="100">
        <v>25753.728000000003</v>
      </c>
      <c r="N13" s="100">
        <v>21989.448</v>
      </c>
      <c r="O13" s="100">
        <v>13130.52</v>
      </c>
      <c r="P13" s="96">
        <v>44721.768000000004</v>
      </c>
      <c r="Q13" s="102">
        <v>18243.887999999999</v>
      </c>
      <c r="R13" s="102">
        <v>10761.192000000001</v>
      </c>
      <c r="S13" s="102">
        <v>13155.792000000001</v>
      </c>
      <c r="T13" s="102">
        <v>15063.983999999999</v>
      </c>
      <c r="U13" s="102">
        <v>10920.624</v>
      </c>
      <c r="V13" s="102">
        <v>27518.399999999998</v>
      </c>
      <c r="W13" s="102">
        <v>35691.864000000001</v>
      </c>
      <c r="X13" s="102">
        <v>12004.824000000001</v>
      </c>
      <c r="Y13" s="102">
        <v>18631.079999999998</v>
      </c>
      <c r="Z13" s="102">
        <v>13820.351999999999</v>
      </c>
      <c r="AA13" s="102">
        <v>20750.184000000001</v>
      </c>
      <c r="AB13" s="102">
        <v>15916.368</v>
      </c>
      <c r="AC13" s="102">
        <v>13294.32</v>
      </c>
      <c r="AD13" s="102">
        <v>12480</v>
      </c>
      <c r="AE13" s="102">
        <v>19285.031999999999</v>
      </c>
      <c r="AF13" s="102">
        <v>10761.192000000001</v>
      </c>
      <c r="AG13" s="102">
        <v>10761.192000000001</v>
      </c>
      <c r="AH13" s="102">
        <v>10920.624</v>
      </c>
      <c r="AI13" s="102">
        <v>10474.776</v>
      </c>
      <c r="AJ13" s="102">
        <v>10761.192000000001</v>
      </c>
      <c r="AK13" s="102">
        <v>13592.904</v>
      </c>
      <c r="AL13" s="102">
        <v>10761.192000000001</v>
      </c>
      <c r="AM13" s="102">
        <v>10761.192000000001</v>
      </c>
      <c r="AN13" s="102">
        <v>13082.784</v>
      </c>
      <c r="AO13" s="102">
        <v>27736.799999999999</v>
      </c>
      <c r="AP13" s="102">
        <v>14051.544</v>
      </c>
      <c r="AQ13" s="102">
        <v>23415.599999999999</v>
      </c>
      <c r="AR13" s="102">
        <v>13592.904</v>
      </c>
    </row>
    <row r="14" spans="1:48" ht="27" customHeight="1" x14ac:dyDescent="0.25">
      <c r="A14" s="87"/>
      <c r="B14" s="103"/>
      <c r="C14" s="107" t="s">
        <v>547</v>
      </c>
      <c r="D14" s="108" t="s">
        <v>548</v>
      </c>
      <c r="E14" s="106">
        <v>0</v>
      </c>
      <c r="F14" s="106">
        <v>0</v>
      </c>
      <c r="G14" s="106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10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</row>
    <row r="15" spans="1:48" ht="17.25" customHeight="1" x14ac:dyDescent="0.25">
      <c r="A15" s="87"/>
      <c r="B15" s="103"/>
      <c r="C15" s="112"/>
      <c r="D15" s="108" t="s">
        <v>548</v>
      </c>
      <c r="E15" s="106">
        <v>0</v>
      </c>
      <c r="F15" s="106">
        <v>0</v>
      </c>
      <c r="G15" s="106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10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</row>
    <row r="16" spans="1:48" ht="36" customHeight="1" x14ac:dyDescent="0.25">
      <c r="A16" s="87"/>
      <c r="B16" s="103"/>
      <c r="C16" s="112"/>
      <c r="D16" s="108" t="s">
        <v>549</v>
      </c>
      <c r="E16" s="106">
        <v>0</v>
      </c>
      <c r="F16" s="106">
        <v>0</v>
      </c>
      <c r="G16" s="106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10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1">
        <v>0</v>
      </c>
    </row>
    <row r="17" spans="1:44" ht="44.25" customHeight="1" x14ac:dyDescent="0.25">
      <c r="A17" s="87"/>
      <c r="B17" s="103"/>
      <c r="C17" s="113"/>
      <c r="D17" s="108" t="s">
        <v>550</v>
      </c>
      <c r="E17" s="106">
        <v>0</v>
      </c>
      <c r="F17" s="106">
        <v>0</v>
      </c>
      <c r="G17" s="106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10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11">
        <v>0</v>
      </c>
    </row>
    <row r="18" spans="1:44" ht="43.5" customHeight="1" x14ac:dyDescent="0.25">
      <c r="A18" s="87"/>
      <c r="B18" s="104"/>
      <c r="C18" s="98" t="s">
        <v>551</v>
      </c>
      <c r="D18" s="99"/>
      <c r="E18" s="114">
        <v>38158.224000000002</v>
      </c>
      <c r="F18" s="114">
        <v>6064.3440000000001</v>
      </c>
      <c r="G18" s="114">
        <v>20784.191999999999</v>
      </c>
      <c r="H18" s="115">
        <v>17019.911999999997</v>
      </c>
      <c r="I18" s="115">
        <v>20784.191999999999</v>
      </c>
      <c r="J18" s="115">
        <v>31549.440000000002</v>
      </c>
      <c r="K18" s="115">
        <v>10196.472</v>
      </c>
      <c r="L18" s="115">
        <v>31549.440000000002</v>
      </c>
      <c r="M18" s="115">
        <v>25753.728000000003</v>
      </c>
      <c r="N18" s="115">
        <v>21989.448</v>
      </c>
      <c r="O18" s="115">
        <v>13130.52</v>
      </c>
      <c r="P18" s="116">
        <v>44721.768000000004</v>
      </c>
      <c r="Q18" s="117">
        <v>18243.887999999999</v>
      </c>
      <c r="R18" s="117">
        <v>10761.192000000001</v>
      </c>
      <c r="S18" s="117">
        <v>13155.792000000001</v>
      </c>
      <c r="T18" s="117">
        <v>15063.983999999999</v>
      </c>
      <c r="U18" s="117">
        <v>10920.624</v>
      </c>
      <c r="V18" s="117">
        <v>27518.399999999998</v>
      </c>
      <c r="W18" s="117">
        <v>35691.864000000001</v>
      </c>
      <c r="X18" s="117">
        <v>12004.824000000001</v>
      </c>
      <c r="Y18" s="117">
        <v>18631.079999999998</v>
      </c>
      <c r="Z18" s="117">
        <v>13820.351999999999</v>
      </c>
      <c r="AA18" s="117">
        <v>20750.184000000001</v>
      </c>
      <c r="AB18" s="117">
        <v>15916.368</v>
      </c>
      <c r="AC18" s="117">
        <v>13294.32</v>
      </c>
      <c r="AD18" s="117">
        <v>12480</v>
      </c>
      <c r="AE18" s="117">
        <v>19285.031999999999</v>
      </c>
      <c r="AF18" s="117">
        <v>10761.192000000001</v>
      </c>
      <c r="AG18" s="117">
        <v>10761.192000000001</v>
      </c>
      <c r="AH18" s="117">
        <v>10920.624</v>
      </c>
      <c r="AI18" s="117">
        <v>10474.776</v>
      </c>
      <c r="AJ18" s="117">
        <v>10761.192000000001</v>
      </c>
      <c r="AK18" s="117">
        <v>13592.904</v>
      </c>
      <c r="AL18" s="117">
        <v>10761.192000000001</v>
      </c>
      <c r="AM18" s="117">
        <v>10761.192000000001</v>
      </c>
      <c r="AN18" s="117">
        <v>13082.784</v>
      </c>
      <c r="AO18" s="117">
        <v>27736.799999999999</v>
      </c>
      <c r="AP18" s="117">
        <v>14051.544</v>
      </c>
      <c r="AQ18" s="117">
        <v>23415.599999999999</v>
      </c>
      <c r="AR18" s="117">
        <v>13592.904</v>
      </c>
    </row>
    <row r="19" spans="1:44" ht="66" customHeight="1" x14ac:dyDescent="0.25">
      <c r="A19" s="87"/>
      <c r="B19" s="97" t="s">
        <v>490</v>
      </c>
      <c r="C19" s="98"/>
      <c r="D19" s="99"/>
      <c r="E19" s="118" t="s">
        <v>552</v>
      </c>
      <c r="F19" s="118" t="s">
        <v>553</v>
      </c>
      <c r="G19" s="118" t="s">
        <v>554</v>
      </c>
      <c r="H19" s="118" t="s">
        <v>555</v>
      </c>
      <c r="I19" s="118" t="s">
        <v>556</v>
      </c>
      <c r="J19" s="118" t="s">
        <v>557</v>
      </c>
      <c r="K19" s="118" t="s">
        <v>521</v>
      </c>
      <c r="L19" s="118" t="s">
        <v>558</v>
      </c>
      <c r="M19" s="118" t="s">
        <v>559</v>
      </c>
      <c r="N19" s="118" t="s">
        <v>560</v>
      </c>
      <c r="O19" s="118" t="s">
        <v>561</v>
      </c>
      <c r="P19" s="119" t="s">
        <v>495</v>
      </c>
      <c r="Q19" s="119" t="s">
        <v>562</v>
      </c>
      <c r="R19" s="119" t="s">
        <v>563</v>
      </c>
      <c r="S19" s="119" t="s">
        <v>564</v>
      </c>
      <c r="T19" s="119" t="s">
        <v>565</v>
      </c>
      <c r="U19" s="119" t="s">
        <v>566</v>
      </c>
      <c r="V19" s="119" t="s">
        <v>567</v>
      </c>
      <c r="W19" s="119" t="s">
        <v>523</v>
      </c>
      <c r="X19" s="119" t="s">
        <v>568</v>
      </c>
      <c r="Y19" s="119" t="s">
        <v>569</v>
      </c>
      <c r="Z19" s="119" t="s">
        <v>570</v>
      </c>
      <c r="AA19" s="119" t="s">
        <v>528</v>
      </c>
      <c r="AB19" s="119" t="s">
        <v>571</v>
      </c>
      <c r="AC19" s="119" t="s">
        <v>572</v>
      </c>
      <c r="AD19" s="119" t="s">
        <v>496</v>
      </c>
      <c r="AE19" s="119" t="s">
        <v>573</v>
      </c>
      <c r="AF19" s="119" t="s">
        <v>565</v>
      </c>
      <c r="AG19" s="119" t="s">
        <v>511</v>
      </c>
      <c r="AH19" s="119" t="s">
        <v>574</v>
      </c>
      <c r="AI19" s="119" t="s">
        <v>572</v>
      </c>
      <c r="AJ19" s="119" t="s">
        <v>568</v>
      </c>
      <c r="AK19" s="119" t="s">
        <v>575</v>
      </c>
      <c r="AL19" s="119" t="s">
        <v>576</v>
      </c>
      <c r="AM19" s="119" t="s">
        <v>577</v>
      </c>
      <c r="AN19" s="119" t="s">
        <v>508</v>
      </c>
      <c r="AO19" s="119" t="s">
        <v>578</v>
      </c>
      <c r="AP19" s="119" t="s">
        <v>579</v>
      </c>
      <c r="AQ19" s="119" t="s">
        <v>498</v>
      </c>
      <c r="AR19" s="119" t="s">
        <v>580</v>
      </c>
    </row>
    <row r="20" spans="1:44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44" x14ac:dyDescent="0.25">
      <c r="F21" s="26"/>
      <c r="G21" s="26"/>
      <c r="H21" s="26"/>
    </row>
    <row r="22" spans="1:44" x14ac:dyDescent="0.25">
      <c r="F22" s="26"/>
      <c r="G22" s="26"/>
      <c r="H22" s="26"/>
    </row>
    <row r="23" spans="1:44" x14ac:dyDescent="0.25">
      <c r="F23" s="26"/>
      <c r="G23" s="26"/>
      <c r="H23" s="26"/>
      <c r="AM23" s="120"/>
    </row>
    <row r="24" spans="1:44" x14ac:dyDescent="0.25">
      <c r="F24" s="26"/>
      <c r="G24" s="26"/>
      <c r="H24" s="26"/>
      <c r="AM24" s="120"/>
    </row>
    <row r="25" spans="1:44" x14ac:dyDescent="0.25">
      <c r="F25" s="26"/>
      <c r="G25" s="26"/>
      <c r="H25" s="26"/>
    </row>
    <row r="26" spans="1:44" x14ac:dyDescent="0.25">
      <c r="F26" s="26"/>
      <c r="G26" s="26"/>
      <c r="H26" s="26"/>
    </row>
    <row r="27" spans="1:44" x14ac:dyDescent="0.25">
      <c r="F27" s="26"/>
      <c r="G27" s="26"/>
      <c r="H27" s="26"/>
    </row>
    <row r="28" spans="1:44" x14ac:dyDescent="0.25">
      <c r="F28" s="26"/>
      <c r="G28" s="26"/>
      <c r="H28" s="26"/>
    </row>
    <row r="29" spans="1:44" x14ac:dyDescent="0.25">
      <c r="F29" s="26"/>
      <c r="G29" s="26"/>
      <c r="H29" s="26"/>
    </row>
    <row r="30" spans="1:44" x14ac:dyDescent="0.25">
      <c r="F30" s="26"/>
      <c r="G30" s="26"/>
      <c r="H30" s="26"/>
    </row>
    <row r="31" spans="1:44" x14ac:dyDescent="0.25">
      <c r="F31" s="26"/>
      <c r="G31" s="26"/>
      <c r="H31" s="26"/>
    </row>
    <row r="32" spans="1:44" x14ac:dyDescent="0.25">
      <c r="F32" s="26"/>
      <c r="G32" s="26"/>
      <c r="H32" s="26"/>
    </row>
    <row r="33" spans="6:42" x14ac:dyDescent="0.25">
      <c r="F33" s="26"/>
      <c r="G33" s="26"/>
      <c r="H33" s="26"/>
    </row>
    <row r="34" spans="6:42" x14ac:dyDescent="0.25">
      <c r="F34" s="26"/>
      <c r="G34" s="26"/>
      <c r="H34" s="26"/>
    </row>
    <row r="35" spans="6:42" x14ac:dyDescent="0.25">
      <c r="F35" s="26"/>
      <c r="G35" s="26"/>
      <c r="H35" s="26"/>
    </row>
    <row r="36" spans="6:42" x14ac:dyDescent="0.25">
      <c r="F36" s="26"/>
      <c r="G36" s="26"/>
      <c r="H36" s="26"/>
    </row>
    <row r="37" spans="6:42" x14ac:dyDescent="0.25">
      <c r="F37" s="26"/>
      <c r="G37" s="26"/>
      <c r="H37" s="26"/>
    </row>
    <row r="38" spans="6:42" x14ac:dyDescent="0.25">
      <c r="F38" s="26"/>
      <c r="G38" s="26"/>
      <c r="H38" s="26"/>
    </row>
    <row r="39" spans="6:42" x14ac:dyDescent="0.25">
      <c r="F39" s="26"/>
      <c r="G39" s="26"/>
      <c r="H39" s="26"/>
    </row>
    <row r="40" spans="6:42" x14ac:dyDescent="0.25">
      <c r="F40" s="26"/>
      <c r="G40" s="26"/>
      <c r="H40" s="26"/>
      <c r="AP40" s="26"/>
    </row>
    <row r="41" spans="6:42" x14ac:dyDescent="0.25">
      <c r="F41" s="26"/>
      <c r="G41" s="26"/>
      <c r="H41" s="26"/>
      <c r="AP41" s="26"/>
    </row>
    <row r="42" spans="6:42" x14ac:dyDescent="0.25">
      <c r="F42" s="26"/>
      <c r="G42" s="26"/>
      <c r="H42" s="26"/>
      <c r="AP42" s="26"/>
    </row>
    <row r="43" spans="6:42" x14ac:dyDescent="0.25">
      <c r="F43" s="26"/>
      <c r="G43" s="26"/>
      <c r="H43" s="26"/>
      <c r="AP43" s="26"/>
    </row>
    <row r="44" spans="6:42" x14ac:dyDescent="0.25">
      <c r="F44" s="26"/>
      <c r="G44" s="26"/>
      <c r="H44" s="26"/>
      <c r="AP44" s="26"/>
    </row>
    <row r="45" spans="6:42" x14ac:dyDescent="0.25">
      <c r="F45" s="26"/>
      <c r="G45" s="26"/>
      <c r="H45" s="26"/>
      <c r="AP45" s="26"/>
    </row>
    <row r="46" spans="6:42" x14ac:dyDescent="0.25">
      <c r="F46" s="26"/>
      <c r="G46" s="26"/>
      <c r="H46" s="26"/>
      <c r="AP46" s="26"/>
    </row>
    <row r="47" spans="6:42" x14ac:dyDescent="0.25">
      <c r="F47" s="26"/>
      <c r="G47" s="26"/>
      <c r="H47" s="26"/>
      <c r="AP47" s="26"/>
    </row>
    <row r="48" spans="6:42" x14ac:dyDescent="0.25">
      <c r="F48" s="26"/>
      <c r="G48" s="26"/>
      <c r="H48" s="26"/>
      <c r="AP48" s="26"/>
    </row>
    <row r="49" spans="6:42" x14ac:dyDescent="0.25">
      <c r="F49" s="26"/>
      <c r="G49" s="26"/>
      <c r="H49" s="26"/>
      <c r="AP49" s="26"/>
    </row>
    <row r="50" spans="6:42" x14ac:dyDescent="0.25">
      <c r="F50" s="26"/>
      <c r="G50" s="26"/>
      <c r="H50" s="26"/>
      <c r="AP50" s="26"/>
    </row>
    <row r="51" spans="6:42" x14ac:dyDescent="0.25">
      <c r="F51" s="26"/>
      <c r="G51" s="26"/>
      <c r="H51" s="26"/>
      <c r="AP51" s="26"/>
    </row>
    <row r="52" spans="6:42" x14ac:dyDescent="0.25">
      <c r="F52" s="26"/>
      <c r="G52" s="26"/>
      <c r="H52" s="26"/>
      <c r="AP52" s="26"/>
    </row>
    <row r="53" spans="6:42" x14ac:dyDescent="0.25">
      <c r="AP53" s="26"/>
    </row>
    <row r="54" spans="6:42" x14ac:dyDescent="0.25">
      <c r="AP54" s="26"/>
    </row>
    <row r="55" spans="6:42" x14ac:dyDescent="0.25">
      <c r="AP55" s="26"/>
    </row>
    <row r="56" spans="6:42" x14ac:dyDescent="0.25">
      <c r="AP56" s="26"/>
    </row>
    <row r="57" spans="6:42" x14ac:dyDescent="0.25">
      <c r="AP57" s="26"/>
    </row>
    <row r="58" spans="6:42" x14ac:dyDescent="0.25">
      <c r="AP58" s="26"/>
    </row>
    <row r="59" spans="6:42" x14ac:dyDescent="0.25">
      <c r="AP59" s="26"/>
    </row>
    <row r="60" spans="6:42" x14ac:dyDescent="0.25">
      <c r="AP60" s="26"/>
    </row>
    <row r="61" spans="6:42" x14ac:dyDescent="0.25">
      <c r="AP61" s="26"/>
    </row>
    <row r="62" spans="6:42" x14ac:dyDescent="0.25">
      <c r="AP62" s="26"/>
    </row>
    <row r="63" spans="6:42" x14ac:dyDescent="0.25">
      <c r="AP63" s="26"/>
    </row>
    <row r="64" spans="6:42" x14ac:dyDescent="0.25">
      <c r="AP64" s="26"/>
    </row>
    <row r="65" spans="42:42" x14ac:dyDescent="0.25">
      <c r="AP65" s="26"/>
    </row>
    <row r="66" spans="42:42" x14ac:dyDescent="0.25">
      <c r="AP66" s="26"/>
    </row>
    <row r="67" spans="42:42" x14ac:dyDescent="0.25">
      <c r="AP67" s="26"/>
    </row>
    <row r="68" spans="42:42" x14ac:dyDescent="0.25">
      <c r="AP68" s="26"/>
    </row>
    <row r="69" spans="42:42" x14ac:dyDescent="0.25">
      <c r="AP69" s="26"/>
    </row>
    <row r="70" spans="42:42" x14ac:dyDescent="0.25">
      <c r="AP70" s="26"/>
    </row>
    <row r="71" spans="42:42" x14ac:dyDescent="0.25">
      <c r="AP71" s="26"/>
    </row>
    <row r="72" spans="42:42" x14ac:dyDescent="0.25">
      <c r="AP72" s="26"/>
    </row>
    <row r="73" spans="42:42" x14ac:dyDescent="0.25">
      <c r="AP73" s="26"/>
    </row>
    <row r="74" spans="42:42" x14ac:dyDescent="0.25">
      <c r="AP74" s="26"/>
    </row>
    <row r="75" spans="42:42" x14ac:dyDescent="0.25">
      <c r="AP75" s="26"/>
    </row>
    <row r="76" spans="42:42" x14ac:dyDescent="0.25">
      <c r="AP76" s="26"/>
    </row>
    <row r="77" spans="42:42" x14ac:dyDescent="0.25">
      <c r="AP77" s="26"/>
    </row>
    <row r="78" spans="42:42" x14ac:dyDescent="0.25">
      <c r="AP78" s="26"/>
    </row>
    <row r="79" spans="42:42" x14ac:dyDescent="0.25">
      <c r="AP79" s="26"/>
    </row>
  </sheetData>
  <mergeCells count="19">
    <mergeCell ref="B19:D19"/>
    <mergeCell ref="B10:B12"/>
    <mergeCell ref="C10:D10"/>
    <mergeCell ref="C11:D11"/>
    <mergeCell ref="C12:D12"/>
    <mergeCell ref="B13:B18"/>
    <mergeCell ref="C13:D13"/>
    <mergeCell ref="C14:C17"/>
    <mergeCell ref="C18:D18"/>
    <mergeCell ref="A1:AR1"/>
    <mergeCell ref="A2:A19"/>
    <mergeCell ref="B2:D3"/>
    <mergeCell ref="B4:D4"/>
    <mergeCell ref="B5:B7"/>
    <mergeCell ref="C5:D5"/>
    <mergeCell ref="C6:D6"/>
    <mergeCell ref="C7:D7"/>
    <mergeCell ref="B8:D8"/>
    <mergeCell ref="B9:D9"/>
  </mergeCells>
  <hyperlinks>
    <hyperlink ref="C14" location="_ftn1" display="_ftn1"/>
  </hyperlink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</vt:lpstr>
      <vt:lpstr>EGRESOS</vt:lpstr>
      <vt:lpstr>COG</vt:lpstr>
      <vt:lpstr>6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2020-03-18T17:31:07Z</dcterms:created>
  <dcterms:modified xsi:type="dcterms:W3CDTF">2020-03-18T18:58:48Z</dcterms:modified>
</cp:coreProperties>
</file>