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TITULO V 2019\"/>
    </mc:Choice>
  </mc:AlternateContent>
  <xr:revisionPtr revIDLastSave="0" documentId="8_{B335F41D-3EEB-43F2-9236-B609670E7A7E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INGRESOS" sheetId="2" r:id="rId1"/>
    <sheet name="EGRESOS" sheetId="3" r:id="rId2"/>
    <sheet name="COG" sheetId="5" r:id="rId3"/>
    <sheet name="6" sheetId="6" r:id="rId4"/>
    <sheet name="15" sheetId="9" r:id="rId5"/>
    <sheet name="16" sheetId="11" r:id="rId6"/>
    <sheet name="18" sheetId="10" state="hidden" r:id="rId7"/>
  </sheets>
  <externalReferences>
    <externalReference r:id="rId8"/>
    <externalReference r:id="rId9"/>
  </externalReferences>
  <definedNames>
    <definedName name="_xlnm._FilterDatabase" localSheetId="3" hidden="1">'6'!$A$6:$C$14</definedName>
    <definedName name="_xlnm._FilterDatabase" localSheetId="2" hidden="1">COG!$A$4:$C$85</definedName>
    <definedName name="_xlnm._FilterDatabase" localSheetId="1" hidden="1">EGRESOS!$A$3:$F$109</definedName>
    <definedName name="_ftn1" localSheetId="4">[1]Ingresos!#REF!</definedName>
    <definedName name="_ftn1" localSheetId="5">[1]Ingresos!#REF!</definedName>
    <definedName name="_ftn1" localSheetId="6">[1]Ingresos!#REF!</definedName>
    <definedName name="_ftn1" localSheetId="3">[1]Ingresos!#REF!</definedName>
    <definedName name="_ftn1" localSheetId="2">[1]Ingresos!#REF!</definedName>
    <definedName name="_ftn1">#REF!</definedName>
    <definedName name="_ftn2" localSheetId="4">'[1]5'!#REF!</definedName>
    <definedName name="_ftn2" localSheetId="5">'[1]5'!#REF!</definedName>
    <definedName name="_ftn2" localSheetId="6">'[1]5'!#REF!</definedName>
    <definedName name="_ftn2" localSheetId="3">'[1]5'!#REF!</definedName>
    <definedName name="_ftn2" localSheetId="2">'[1]5'!#REF!</definedName>
    <definedName name="_ftn2">'[2]5'!#REF!</definedName>
    <definedName name="_ftnref2" localSheetId="4">'[1]5'!#REF!</definedName>
    <definedName name="_ftnref2" localSheetId="5">'[1]5'!#REF!</definedName>
    <definedName name="_ftnref2" localSheetId="6">'[1]5'!#REF!</definedName>
    <definedName name="_ftnref2" localSheetId="3">'[1]5'!#REF!</definedName>
    <definedName name="_ftnref2" localSheetId="2">'[1]5'!#REF!</definedName>
    <definedName name="_ftnref2">'[2]5'!#REF!</definedName>
    <definedName name="_xlnm.Print_Area" localSheetId="2">COG!$A$1:$C$101</definedName>
    <definedName name="_xlnm.Print_Area" localSheetId="1">EGRESOS!$A$1:$F$110</definedName>
    <definedName name="_xlnm.Print_Titles" localSheetId="5">'16'!$B:$E</definedName>
    <definedName name="_xlnm.Print_Titles" localSheetId="1">EGRESOS!$1:$3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1" l="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Y9" i="11"/>
  <c r="Z9" i="11"/>
  <c r="AA9" i="11"/>
  <c r="AB9" i="11"/>
  <c r="AC9" i="11"/>
  <c r="AD9" i="11"/>
  <c r="AE9" i="11"/>
  <c r="AF9" i="11"/>
  <c r="AG9" i="11"/>
  <c r="AH9" i="11"/>
  <c r="AI9" i="11"/>
  <c r="AJ9" i="11"/>
  <c r="AK9" i="11"/>
  <c r="AL9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Y12" i="11"/>
  <c r="Z12" i="11"/>
  <c r="AA12" i="11"/>
  <c r="AB12" i="11"/>
  <c r="AC12" i="11"/>
  <c r="AD12" i="11"/>
  <c r="AE12" i="11"/>
  <c r="AF12" i="11"/>
  <c r="AG12" i="11"/>
  <c r="AH12" i="11"/>
  <c r="AI12" i="11"/>
  <c r="AJ12" i="11"/>
  <c r="AK12" i="11"/>
  <c r="AL12" i="11"/>
  <c r="C14" i="6"/>
  <c r="C16" i="5"/>
  <c r="C8" i="5"/>
  <c r="C5" i="5"/>
  <c r="C6" i="3"/>
  <c r="C5" i="3" s="1"/>
  <c r="AI8" i="11" l="1"/>
  <c r="AI7" i="11" s="1"/>
  <c r="AI3" i="11" s="1"/>
  <c r="AI2" i="11" s="1"/>
  <c r="AE8" i="11"/>
  <c r="AE7" i="11" s="1"/>
  <c r="AE3" i="11" s="1"/>
  <c r="AE2" i="11" s="1"/>
  <c r="AA8" i="11"/>
  <c r="AA7" i="11" s="1"/>
  <c r="AA3" i="11" s="1"/>
  <c r="AA2" i="11" s="1"/>
  <c r="W8" i="11"/>
  <c r="W7" i="11" s="1"/>
  <c r="W3" i="11" s="1"/>
  <c r="W2" i="11" s="1"/>
  <c r="S8" i="11"/>
  <c r="S7" i="11" s="1"/>
  <c r="S3" i="11" s="1"/>
  <c r="S2" i="11" s="1"/>
  <c r="O8" i="11"/>
  <c r="O7" i="11" s="1"/>
  <c r="O3" i="11" s="1"/>
  <c r="O2" i="11" s="1"/>
  <c r="K8" i="11"/>
  <c r="K7" i="11" s="1"/>
  <c r="K3" i="11" s="1"/>
  <c r="K2" i="11" s="1"/>
  <c r="G8" i="11"/>
  <c r="G7" i="11" s="1"/>
  <c r="G3" i="11" s="1"/>
  <c r="G2" i="11" s="1"/>
  <c r="AK8" i="11"/>
  <c r="AK7" i="11" s="1"/>
  <c r="AK3" i="11" s="1"/>
  <c r="AK2" i="11" s="1"/>
  <c r="AG8" i="11"/>
  <c r="AG7" i="11" s="1"/>
  <c r="AG3" i="11" s="1"/>
  <c r="AG2" i="11" s="1"/>
  <c r="AC8" i="11"/>
  <c r="AC7" i="11" s="1"/>
  <c r="AC3" i="11" s="1"/>
  <c r="AC2" i="11" s="1"/>
  <c r="Y8" i="11"/>
  <c r="Y7" i="11" s="1"/>
  <c r="Y3" i="11" s="1"/>
  <c r="Y2" i="11" s="1"/>
  <c r="U8" i="11"/>
  <c r="U7" i="11" s="1"/>
  <c r="U3" i="11" s="1"/>
  <c r="U2" i="11" s="1"/>
  <c r="Q8" i="11"/>
  <c r="Q7" i="11" s="1"/>
  <c r="Q3" i="11" s="1"/>
  <c r="Q2" i="11" s="1"/>
  <c r="M8" i="11"/>
  <c r="M7" i="11" s="1"/>
  <c r="M3" i="11" s="1"/>
  <c r="M2" i="11" s="1"/>
  <c r="I8" i="11"/>
  <c r="I7" i="11" s="1"/>
  <c r="I3" i="11" s="1"/>
  <c r="I2" i="11" s="1"/>
  <c r="AJ8" i="11"/>
  <c r="AJ7" i="11" s="1"/>
  <c r="AJ3" i="11" s="1"/>
  <c r="AJ2" i="11" s="1"/>
  <c r="AF8" i="11"/>
  <c r="AF7" i="11" s="1"/>
  <c r="AF3" i="11" s="1"/>
  <c r="AF2" i="11" s="1"/>
  <c r="AB8" i="11"/>
  <c r="AB7" i="11" s="1"/>
  <c r="AB3" i="11" s="1"/>
  <c r="AB2" i="11" s="1"/>
  <c r="X8" i="11"/>
  <c r="X7" i="11" s="1"/>
  <c r="X3" i="11" s="1"/>
  <c r="X2" i="11" s="1"/>
  <c r="T8" i="11"/>
  <c r="T7" i="11" s="1"/>
  <c r="T3" i="11" s="1"/>
  <c r="T2" i="11" s="1"/>
  <c r="P8" i="11"/>
  <c r="P7" i="11" s="1"/>
  <c r="P3" i="11" s="1"/>
  <c r="P2" i="11" s="1"/>
  <c r="L8" i="11"/>
  <c r="L7" i="11" s="1"/>
  <c r="L3" i="11" s="1"/>
  <c r="L2" i="11" s="1"/>
  <c r="H8" i="11"/>
  <c r="H7" i="11" s="1"/>
  <c r="H3" i="11" s="1"/>
  <c r="H2" i="11" s="1"/>
  <c r="AL8" i="11"/>
  <c r="AL7" i="11" s="1"/>
  <c r="AL3" i="11" s="1"/>
  <c r="AL2" i="11" s="1"/>
  <c r="AH8" i="11"/>
  <c r="AH7" i="11" s="1"/>
  <c r="AH3" i="11" s="1"/>
  <c r="AH2" i="11" s="1"/>
  <c r="AD8" i="11"/>
  <c r="AD7" i="11" s="1"/>
  <c r="AD3" i="11" s="1"/>
  <c r="AD2" i="11" s="1"/>
  <c r="Z8" i="11"/>
  <c r="Z7" i="11" s="1"/>
  <c r="Z3" i="11" s="1"/>
  <c r="Z2" i="11" s="1"/>
  <c r="V8" i="11"/>
  <c r="V7" i="11" s="1"/>
  <c r="V3" i="11" s="1"/>
  <c r="V2" i="11" s="1"/>
  <c r="R8" i="11"/>
  <c r="R7" i="11" s="1"/>
  <c r="R3" i="11" s="1"/>
  <c r="R2" i="11" s="1"/>
  <c r="N8" i="11"/>
  <c r="N7" i="11" s="1"/>
  <c r="N3" i="11" s="1"/>
  <c r="N2" i="11" s="1"/>
  <c r="J8" i="11"/>
  <c r="J7" i="11" s="1"/>
  <c r="J3" i="11" s="1"/>
  <c r="J2" i="11" s="1"/>
  <c r="F8" i="11"/>
  <c r="F7" i="11" s="1"/>
  <c r="F3" i="11" s="1"/>
  <c r="F2" i="11" s="1"/>
  <c r="F32" i="9"/>
  <c r="E32" i="9"/>
  <c r="D32" i="9"/>
  <c r="C32" i="9"/>
  <c r="C80" i="5"/>
  <c r="C77" i="5"/>
  <c r="C68" i="5"/>
  <c r="C59" i="5"/>
  <c r="C56" i="5"/>
  <c r="C49" i="5"/>
  <c r="C37" i="5"/>
  <c r="C33" i="5"/>
  <c r="C26" i="5"/>
  <c r="C22" i="5"/>
  <c r="C4" i="5" s="1"/>
  <c r="C92" i="3"/>
  <c r="C91" i="3" s="1"/>
  <c r="C73" i="3"/>
  <c r="C72" i="3" s="1"/>
  <c r="C46" i="3"/>
  <c r="C45" i="3" s="1"/>
  <c r="C27" i="3"/>
  <c r="C26" i="3" s="1"/>
  <c r="C4" i="3" l="1"/>
  <c r="C25" i="5"/>
  <c r="C36" i="5"/>
  <c r="C85" i="5" l="1"/>
</calcChain>
</file>

<file path=xl/sharedStrings.xml><?xml version="1.0" encoding="utf-8"?>
<sst xmlns="http://schemas.openxmlformats.org/spreadsheetml/2006/main" count="539" uniqueCount="252">
  <si>
    <t>SERVICIOS PERSONALES</t>
  </si>
  <si>
    <t>SERVICIOS GENERALES</t>
  </si>
  <si>
    <t>INSTITUTO MUNICIPAL DE INVESTIGACION, PLANEACION Y ESTADISTICA PARA EL MUNICIPIO DE CELAYA, GTO.</t>
  </si>
  <si>
    <t>ANALÍTICO DE INGRESOS</t>
  </si>
  <si>
    <t>CRI</t>
  </si>
  <si>
    <t>DENOMINACIÓN</t>
  </si>
  <si>
    <t>APROBADO</t>
  </si>
  <si>
    <t>F.F.</t>
  </si>
  <si>
    <t>910101</t>
  </si>
  <si>
    <t>TRANSFERENCIA PARA SERVICIOS PERSONALES</t>
  </si>
  <si>
    <t>910102</t>
  </si>
  <si>
    <t>TRANSFERENCIA PARA MATERIALES Y SUMINISTROS</t>
  </si>
  <si>
    <t>910103</t>
  </si>
  <si>
    <t>TRANSFERENCIA PARA SERVICIOS BÁSICOS</t>
  </si>
  <si>
    <t>910105</t>
  </si>
  <si>
    <t>TRANSFERENCIA PARA BIENES MUEBLES,INMUEBLES E INTANGIBLES</t>
  </si>
  <si>
    <t>ANALÍTICO DE EGRESOS</t>
  </si>
  <si>
    <t>C.A/C.P/COG</t>
  </si>
  <si>
    <t>FF</t>
  </si>
  <si>
    <t>C.F/C.T.G</t>
  </si>
  <si>
    <t>C.E</t>
  </si>
  <si>
    <t>PRESUPUESTO DE EGRESOS</t>
  </si>
  <si>
    <t>1.8.2</t>
  </si>
  <si>
    <t xml:space="preserve">E0001  </t>
  </si>
  <si>
    <t>DIRECCIONAMIENTO DEL IMIPE</t>
  </si>
  <si>
    <t xml:space="preserve">31120-8801 </t>
  </si>
  <si>
    <t>DIRECCION GENERAL</t>
  </si>
  <si>
    <t>1131</t>
  </si>
  <si>
    <t>Sueldos Base</t>
  </si>
  <si>
    <t>1321</t>
  </si>
  <si>
    <t>Prima Vacacional</t>
  </si>
  <si>
    <t>1323</t>
  </si>
  <si>
    <t>Gratificación de Fin de Año</t>
  </si>
  <si>
    <t>1413</t>
  </si>
  <si>
    <t>Aportaciones IMSS</t>
  </si>
  <si>
    <t>1421</t>
  </si>
  <si>
    <t>Aportaciones INFONAVIT</t>
  </si>
  <si>
    <t>2612</t>
  </si>
  <si>
    <t>Combustible y lubricantes para vehiculos</t>
  </si>
  <si>
    <t>3171</t>
  </si>
  <si>
    <t xml:space="preserve">Servicios de accesoa a internet </t>
  </si>
  <si>
    <t>3353</t>
  </si>
  <si>
    <t>Servicios Estadisticos y Geograficos</t>
  </si>
  <si>
    <t>3451</t>
  </si>
  <si>
    <t>Seguro de Bienes Patrimoniales</t>
  </si>
  <si>
    <t>3511</t>
  </si>
  <si>
    <t>Conservación y Mantenimiento de Inmuebles</t>
  </si>
  <si>
    <t>3531</t>
  </si>
  <si>
    <t>Instalación, reparación y mantenimiento de equipo de cómputo y tecnología de la información</t>
  </si>
  <si>
    <t>3551</t>
  </si>
  <si>
    <t>Mantenimiento y Conservación de vehículos terrestres</t>
  </si>
  <si>
    <t>Pasajes aereos nacionales para servidores públicos</t>
  </si>
  <si>
    <t>3721</t>
  </si>
  <si>
    <t>Pasajes terrestres nacionales para servidores públicos</t>
  </si>
  <si>
    <t>3751</t>
  </si>
  <si>
    <t>Viáticos nacionales para servidores públicos en el país</t>
  </si>
  <si>
    <t>3791</t>
  </si>
  <si>
    <t>Otros servicios de Traslado y Hospedaje</t>
  </si>
  <si>
    <t>3852</t>
  </si>
  <si>
    <t>Gastos de las oficinas de Servidores públicos Superiores y mandos medios</t>
  </si>
  <si>
    <t>3921</t>
  </si>
  <si>
    <t>Otros impuestos y derechos</t>
  </si>
  <si>
    <t>3981</t>
  </si>
  <si>
    <t>Impuesto sobre nóminas</t>
  </si>
  <si>
    <t>E0002</t>
  </si>
  <si>
    <t>ASPECTO OPERATIVO DEL INSTITUTO</t>
  </si>
  <si>
    <t>31120-8802</t>
  </si>
  <si>
    <t>DIRECCION DE PLANEACION</t>
  </si>
  <si>
    <t>2111</t>
  </si>
  <si>
    <t>Materiales y útiles de oficina</t>
  </si>
  <si>
    <t>2121</t>
  </si>
  <si>
    <t>Materiales y Utiles de Impresión y Reproducción</t>
  </si>
  <si>
    <t>Servicio postal</t>
  </si>
  <si>
    <t>Mantenimiento y Conservación de vehículos terrestres, aereos, maritimos.</t>
  </si>
  <si>
    <t>Viáticos nacionales para servidores públicos en el desempeño de sus funciones oficiales</t>
  </si>
  <si>
    <t>E0003</t>
  </si>
  <si>
    <t>ADMINISTRAR Y CONTROLAR EL RECURSO</t>
  </si>
  <si>
    <t>31120-8803</t>
  </si>
  <si>
    <t>COORDINACION ADMINISTRATIVA</t>
  </si>
  <si>
    <t>1331</t>
  </si>
  <si>
    <t>Remuneraciones por Horas Extraordinarias</t>
  </si>
  <si>
    <t>1411</t>
  </si>
  <si>
    <t>Aportaciones al ISSEG</t>
  </si>
  <si>
    <t>2161</t>
  </si>
  <si>
    <t>Material de limpieza</t>
  </si>
  <si>
    <t>3111</t>
  </si>
  <si>
    <t>Energía Eléctrica</t>
  </si>
  <si>
    <t>3141</t>
  </si>
  <si>
    <t>Telefonía Tradicional</t>
  </si>
  <si>
    <t>3151</t>
  </si>
  <si>
    <t>Telefonía Celular</t>
  </si>
  <si>
    <t>3381</t>
  </si>
  <si>
    <t>Servicios de vigilancia</t>
  </si>
  <si>
    <t>3521</t>
  </si>
  <si>
    <t>Instalación de Mobiliario y Equipo de Administración</t>
  </si>
  <si>
    <t>Instalación, reparación y mantenimiento de equipo</t>
  </si>
  <si>
    <t>E0004</t>
  </si>
  <si>
    <t>PLANEACION DEL DESARROLLO</t>
  </si>
  <si>
    <t>31120-8804</t>
  </si>
  <si>
    <t>COORDINACION COPLADEM</t>
  </si>
  <si>
    <t>Servicios de capacitacion</t>
  </si>
  <si>
    <t>Viáticos nacionales para servidores públicos en el desempeño de funciones oficiales</t>
  </si>
  <si>
    <t>Gastos de las oficinas de Servidores publicos Superiores y mandos medios</t>
  </si>
  <si>
    <t>E0005</t>
  </si>
  <si>
    <t>AREA DE PROYECTOS</t>
  </si>
  <si>
    <t>31120-8805</t>
  </si>
  <si>
    <t>DIRECCION DE PROYECTOS</t>
  </si>
  <si>
    <t>Antigüedad</t>
  </si>
  <si>
    <t>Liquidacion por Indemnizacion</t>
  </si>
  <si>
    <r>
      <t>El presupuesto de egresos de la entidad con base en la Clasificación por Objeto del Gasto a nivel de capítulo, concepto y partida genérica, se distribuye de la siguiente manera:</t>
    </r>
    <r>
      <rPr>
        <sz val="11"/>
        <color rgb="FF595959"/>
        <rFont val="Arial"/>
        <family val="2"/>
      </rPr>
      <t xml:space="preserve"> </t>
    </r>
  </si>
  <si>
    <t>Capítulo-Concepto-Partida genérica</t>
  </si>
  <si>
    <t>Presupuesto aprobado</t>
  </si>
  <si>
    <t>REMUNERACIONES AL PERSONAL DE CARÁCTER PERMANENTE</t>
  </si>
  <si>
    <t>Sueldos base al personal permanente</t>
  </si>
  <si>
    <t>Sueldos base</t>
  </si>
  <si>
    <t>REMUNERACIONES ADICIONALES Y ESPECIALES</t>
  </si>
  <si>
    <t>Primas por años de servicios efectivos prestados</t>
  </si>
  <si>
    <t>Primas de vacaciones, dominical y gratificación de fin de año</t>
  </si>
  <si>
    <t>Prima vacacional</t>
  </si>
  <si>
    <t>Gratificación de fin de año</t>
  </si>
  <si>
    <t>Horas extraordinarias</t>
  </si>
  <si>
    <t>Remuneraciones por horas extraordinarias</t>
  </si>
  <si>
    <t>SEGURIDAD SOCIAL</t>
  </si>
  <si>
    <t>Aportaciones de seguridad social</t>
  </si>
  <si>
    <t>Aportaciones a fondos de vivienda</t>
  </si>
  <si>
    <t>OTRAS PRESTACIONES SOCIALES Y ECONÓMICAS</t>
  </si>
  <si>
    <t>Indemnizaciones</t>
  </si>
  <si>
    <t>Liquidaciones por indemnizaciones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</si>
  <si>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</si>
  <si>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</si>
  <si>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</si>
  <si>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</si>
  <si>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COMBUSTIBLES, LUBRICANTES Y ADITIVOS</t>
  </si>
  <si>
    <t>Combustibles, lubricantes y aditivos</t>
  </si>
  <si>
    <t>Combustibles y lubricantes para vehiculos</t>
  </si>
  <si>
    <t>SERVICIOS BÁSICOS</t>
  </si>
  <si>
    <t>Energía eléctrica</t>
  </si>
  <si>
    <t>Telefonía tradicional</t>
  </si>
  <si>
    <t>Telefonía celular</t>
  </si>
  <si>
    <t>Radiolocalización</t>
  </si>
  <si>
    <t>Servicios de acceso de Internet, redes y procesamiento de información</t>
  </si>
  <si>
    <t>Servicios postales y telegráficos</t>
  </si>
  <si>
    <t>SERVICIOS PROFESIONALES, CIENTÍFICOS, TÉCNICOS Y OTROS SERVICIOS</t>
  </si>
  <si>
    <t>Servicios de capacitación</t>
  </si>
  <si>
    <t>Servicios de investigación científica y desarrollo</t>
  </si>
  <si>
    <t>Servicios estadísticos y geográficos</t>
  </si>
  <si>
    <t>SERVICIOS FINANCIEROS, BANCARIOS Y COMERCIALES</t>
  </si>
  <si>
    <t>Seguro de bienes patrimoniales</t>
  </si>
  <si>
    <t>SERVICIOS DE INSTALACIÓN, REPARACIÓN, MANTENIMIENTO Y CONSERVACIÓN</t>
  </si>
  <si>
    <t>Conservación y mantenimiento menor de inmuebles</t>
  </si>
  <si>
    <t>Conservación y mantenimiento de inmuebles</t>
  </si>
  <si>
    <t>Instalación, reparación y mantenimiento de mobiliario y equipo de administración, educacional y recreativo</t>
  </si>
  <si>
    <t>Instalación de mobiliario y equipo de administración</t>
  </si>
  <si>
    <t>Reparación y mantenimiento de equipo de transporte</t>
  </si>
  <si>
    <t>Mantenimiento y conservación de vehiculos terrestres</t>
  </si>
  <si>
    <t>SERVICIOS DE TRASLADO Y VIÁTICOS</t>
  </si>
  <si>
    <t>Pasajes aéreos</t>
  </si>
  <si>
    <t>Pasajes aéreos nacionales para servidores públicos</t>
  </si>
  <si>
    <t>Pasajes terrestres</t>
  </si>
  <si>
    <t>Viáticos en el país</t>
  </si>
  <si>
    <t>Viáticos nacionales para servidores publicos en el pais</t>
  </si>
  <si>
    <t>Otros servicios de traslado y hospedaje</t>
  </si>
  <si>
    <t>SERVICIOS OFICIALES</t>
  </si>
  <si>
    <t>Gastos de representación</t>
  </si>
  <si>
    <t>OTROS SERVICIOS GENERALES</t>
  </si>
  <si>
    <t>Impuestos y derechos</t>
  </si>
  <si>
    <t>Impuesto sobre nóminas y otros que se deriven de una relación laboral</t>
  </si>
  <si>
    <t>Total presupuesto de egresos</t>
  </si>
  <si>
    <t>El presupuesto asignado para el concepto de comunicación social es de __________ y se desglosa en la partida 3600 “Servicios de comunicación social y publicidad” de la clasificación por objeto del gasto.</t>
  </si>
  <si>
    <t> </t>
  </si>
  <si>
    <t>El presupuesto asignado para el pago de pensiones y jubilaciones es de __________ y se desglosa en las partidas 451 “Pensiones”, 452 “Jubilaciones” y 459 “Otras pensiones y jubilaciones” de la clasificación por objeto del gasto.</t>
  </si>
  <si>
    <t xml:space="preserve"> El presupuesto de egresos de la entidad del ejercicio 2019 con base en la Clasificación Funcional del Gasto a nivel de finalidad, función y subfunción, se distribuye de la siguiente manera: </t>
  </si>
  <si>
    <t>Clasificación Funcional del Gasto (Finalidad, función y subfunción)</t>
  </si>
  <si>
    <t>Finalidad-Función-Subfunción</t>
  </si>
  <si>
    <t>GOBIERNO</t>
  </si>
  <si>
    <t>1.8.</t>
  </si>
  <si>
    <t>1.8.1</t>
  </si>
  <si>
    <t>Servicios Registrales, Administrativos y Patrimoniales</t>
  </si>
  <si>
    <t>Servicios Estadísticos</t>
  </si>
  <si>
    <t>1.8.3</t>
  </si>
  <si>
    <t>Servicios de Comunicación y Medios</t>
  </si>
  <si>
    <t>1.8.4</t>
  </si>
  <si>
    <t>Acceso a la Información Pública Gubernamental</t>
  </si>
  <si>
    <t>1.8.5</t>
  </si>
  <si>
    <t>Otros</t>
  </si>
  <si>
    <t>En el ejercicio fiscal 2019, la Entidad contará con 36 plazas de conformidad con lo siguiente:</t>
  </si>
  <si>
    <t>Analítico de plazas de la Entidad</t>
  </si>
  <si>
    <t>Área/Departamento</t>
  </si>
  <si>
    <t>Plaza</t>
  </si>
  <si>
    <t>Número de plazas</t>
  </si>
  <si>
    <t>Confianza</t>
  </si>
  <si>
    <t>Base</t>
  </si>
  <si>
    <t>Honorarios</t>
  </si>
  <si>
    <t>DIRECTOR GENERAL</t>
  </si>
  <si>
    <t>ASISTENTE DIRECTOR GENERAL</t>
  </si>
  <si>
    <t>JEFATURA DE AREA</t>
  </si>
  <si>
    <t>DIRECTOR DE AREA</t>
  </si>
  <si>
    <t>COORDINADOR TECNICO</t>
  </si>
  <si>
    <t>SECRETARIA DE AREA</t>
  </si>
  <si>
    <t>ENCARGADO DE AREA</t>
  </si>
  <si>
    <t>AUXILIAR DE AREA</t>
  </si>
  <si>
    <t>COORDINADOR DE AREA</t>
  </si>
  <si>
    <t>CHOFER Y MENSAJERO</t>
  </si>
  <si>
    <t>INTENDENTE</t>
  </si>
  <si>
    <t>COSTOS Y PRESUPUESTOS</t>
  </si>
  <si>
    <t>Suma</t>
  </si>
  <si>
    <r>
      <t>Tabulador de sueldos y salarios</t>
    </r>
    <r>
      <rPr>
        <b/>
        <sz val="10"/>
        <color rgb="FF595959"/>
        <rFont val="Arial"/>
        <family val="2"/>
      </rPr>
      <t xml:space="preserve"> </t>
    </r>
    <r>
      <rPr>
        <sz val="10"/>
        <color rgb="FF595959"/>
        <rFont val="Arial"/>
        <family val="2"/>
      </rPr>
      <t>(sin seguridad pública)</t>
    </r>
  </si>
  <si>
    <r>
      <t>Nota</t>
    </r>
    <r>
      <rPr>
        <sz val="9"/>
        <color rgb="FF595959"/>
        <rFont val="Arial"/>
        <family val="2"/>
      </rPr>
      <t>: El presente tabulador contiene todas las plazas autorizadas en la plantilla municipal, a excepción de las del sistema de seguridad pública municipal.</t>
    </r>
  </si>
  <si>
    <t>Costo anual bruto</t>
  </si>
  <si>
    <t>Costo mensual bruto</t>
  </si>
  <si>
    <t>Costo patronal</t>
  </si>
  <si>
    <t>INFONAVIT</t>
  </si>
  <si>
    <t>Impuesto sobre nómina</t>
  </si>
  <si>
    <t>Seguridad social</t>
  </si>
  <si>
    <t>Total percepción mensual neta más proporción de aguinaldo y prima vacacional</t>
  </si>
  <si>
    <t>Total percepción mensual neta</t>
  </si>
  <si>
    <t>Deducciones</t>
  </si>
  <si>
    <t>Total deducciones</t>
  </si>
  <si>
    <t>ISR</t>
  </si>
  <si>
    <t>Percepción mensual bruta</t>
  </si>
  <si>
    <t>Total percepción mensual bruta</t>
  </si>
  <si>
    <t>Prestaciones adicionales mensuales [1]</t>
  </si>
  <si>
    <t>X</t>
  </si>
  <si>
    <t>Pasajes</t>
  </si>
  <si>
    <t>Despensa</t>
  </si>
  <si>
    <t>Sueldo base mensual</t>
  </si>
  <si>
    <r>
      <t>El saldo de la deuda pública de la entidado de __________, Gto., es de __________, con fecha de corte al __ de _____ de 2019. </t>
    </r>
    <r>
      <rPr>
        <sz val="9"/>
        <color rgb="FF0070C0"/>
        <rFont val="Arial"/>
        <family val="2"/>
      </rPr>
      <t>(La fecha de corte corresponde al momento en que se presenta el proyecto de presupuesto de egresos municipal o bien una estimación del saldo al cierre del ejercicio fiscal en que se presenta el proyecto de presupuesto municipal)</t>
    </r>
  </si>
  <si>
    <t xml:space="preserve">	</t>
  </si>
  <si>
    <t>SALDO DE LA DEUDA PÚBLICA</t>
  </si>
  <si>
    <t>No. de crédito (registro SHCP)</t>
  </si>
  <si>
    <t>Institución bancaria</t>
  </si>
  <si>
    <t>Fecha de contratación</t>
  </si>
  <si>
    <t>Tipo de instrumento</t>
  </si>
  <si>
    <t>Tasa de interés</t>
  </si>
  <si>
    <t>Plazo de vencimiento</t>
  </si>
  <si>
    <t>Fuente o garantía de pago</t>
  </si>
  <si>
    <t>Monto contratado</t>
  </si>
  <si>
    <t>Destino</t>
  </si>
  <si>
    <t>Saldo al __ de _____ de 2017</t>
  </si>
  <si>
    <t>Otros pasivos circulantes</t>
  </si>
  <si>
    <t>Otros pasivos no circulantes</t>
  </si>
  <si>
    <t>Total deuda y otros pasivos al __ de _____ de 2016</t>
  </si>
  <si>
    <t>Para el ejercicio fiscal 2017 se establece una asignación presupuestaria para el pago de la deuda pública contratada con la banca privada y/o de desarrollo por la cantidad de __________, la cual será ejercida de la siguiente forma:</t>
  </si>
  <si>
    <t>9000 Deuda Pública</t>
  </si>
  <si>
    <t>9900 ADEFAS</t>
  </si>
  <si>
    <t>Amortización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</si>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</sst>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color rgb="FF911844"/>
      <name val="Segoe UI"/>
      <family val="2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595959"/>
      <name val="Arial"/>
      <family val="2"/>
    </font>
    <font>
      <sz val="11"/>
      <color rgb="FF595959"/>
      <name val="Arial"/>
      <family val="2"/>
    </font>
    <font>
      <b/>
      <sz val="10"/>
      <color theme="0"/>
      <name val="Arial"/>
      <family val="2"/>
    </font>
    <font>
      <b/>
      <sz val="10"/>
      <color rgb="FF595959"/>
      <name val="Arial"/>
      <family val="2"/>
    </font>
    <font>
      <b/>
      <sz val="11"/>
      <color rgb="FF00000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vertAlign val="superscript"/>
      <sz val="9"/>
      <color rgb="FF595959"/>
      <name val="Calibri Light"/>
      <family val="2"/>
    </font>
    <font>
      <sz val="9"/>
      <color rgb="FF0070C0"/>
      <name val="Arial"/>
      <family val="2"/>
    </font>
    <font>
      <b/>
      <sz val="12"/>
      <color theme="4" tint="-0.499984740745262"/>
      <name val="Arial"/>
      <family val="2"/>
    </font>
    <font>
      <b/>
      <sz val="9"/>
      <color rgb="FF595959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8"/>
      <color theme="0"/>
      <name val="Arial"/>
      <family val="2"/>
    </font>
    <font>
      <sz val="11"/>
      <color rgb="FF000000"/>
      <name val="Calibri"/>
      <family val="2"/>
      <scheme val="minor"/>
    </font>
    <font>
      <sz val="9"/>
      <color rgb="FF595959"/>
      <name val="Arial"/>
      <family val="2"/>
    </font>
    <font>
      <u/>
      <sz val="11"/>
      <color theme="0"/>
      <name val="Calibri"/>
      <family val="2"/>
      <scheme val="minor"/>
    </font>
    <font>
      <sz val="7"/>
      <color rgb="FF0070C0"/>
      <name val="Arial"/>
      <family val="2"/>
    </font>
  </fonts>
  <fills count="12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/>
        </stop>
      </gradientFill>
    </fill>
    <fill>
      <gradientFill degree="270">
        <stop position="0">
          <color theme="8" tint="-0.25098422193060094"/>
        </stop>
        <stop position="1">
          <color theme="8" tint="-0.49803155613879818"/>
        </stop>
      </gradientFill>
    </fill>
    <fill>
      <patternFill patternType="solid">
        <fgColor theme="4" tint="-0.499984740745262"/>
        <bgColor indexed="64"/>
      </patternFill>
    </fill>
    <fill>
      <gradientFill degree="45">
        <stop position="0">
          <color theme="4" tint="-0.25098422193060094"/>
        </stop>
        <stop position="0.5">
          <color theme="4"/>
        </stop>
        <stop position="1">
          <color theme="4" tint="-0.25098422193060094"/>
        </stop>
      </gradientFill>
    </fill>
    <fill>
      <patternFill patternType="solid">
        <fgColor theme="4" tint="0.79998168889431442"/>
        <bgColor indexed="64"/>
      </patternFill>
    </fill>
    <fill>
      <gradientFill degree="135">
        <stop position="0">
          <color theme="4" tint="-0.49803155613879818"/>
        </stop>
        <stop position="0.5">
          <color theme="4"/>
        </stop>
        <stop position="1">
          <color theme="4" tint="-0.49803155613879818"/>
        </stop>
      </gradientFill>
    </fill>
    <fill>
      <gradientFill degree="135">
        <stop position="0">
          <color theme="4" tint="0.40000610370189521"/>
        </stop>
        <stop position="0.5">
          <color theme="4" tint="0.80001220740379042"/>
        </stop>
        <stop position="1">
          <color theme="4" tint="0.40000610370189521"/>
        </stop>
      </gradientFill>
    </fill>
    <fill>
      <gradientFill degree="45">
        <stop position="0">
          <color theme="4" tint="-0.49803155613879818"/>
        </stop>
        <stop position="0.5">
          <color theme="4"/>
        </stop>
        <stop position="1">
          <color theme="4" tint="-0.49803155613879818"/>
        </stop>
      </gradient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2" fillId="0" borderId="0" applyNumberFormat="0" applyFill="0" applyBorder="0" applyAlignment="0" applyProtection="0"/>
  </cellStyleXfs>
  <cellXfs count="112">
    <xf numFmtId="0" fontId="0" fillId="0" borderId="0" xfId="0"/>
    <xf numFmtId="0" fontId="4" fillId="0" borderId="0" xfId="0" applyFont="1"/>
    <xf numFmtId="0" fontId="6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/>
    <xf numFmtId="0" fontId="12" fillId="5" borderId="4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wrapText="1"/>
    </xf>
    <xf numFmtId="4" fontId="9" fillId="5" borderId="3" xfId="0" applyNumberFormat="1" applyFont="1" applyFill="1" applyBorder="1" applyAlignment="1">
      <alignment wrapText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wrapText="1"/>
    </xf>
    <xf numFmtId="4" fontId="1" fillId="6" borderId="6" xfId="0" applyNumberFormat="1" applyFont="1" applyFill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wrapText="1"/>
    </xf>
    <xf numFmtId="4" fontId="0" fillId="0" borderId="6" xfId="0" applyNumberFormat="1" applyFont="1" applyBorder="1" applyAlignment="1">
      <alignment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wrapText="1"/>
    </xf>
    <xf numFmtId="4" fontId="9" fillId="5" borderId="6" xfId="0" applyNumberFormat="1" applyFont="1" applyFill="1" applyBorder="1" applyAlignment="1">
      <alignment wrapText="1"/>
    </xf>
    <xf numFmtId="4" fontId="14" fillId="6" borderId="3" xfId="0" applyNumberFormat="1" applyFont="1" applyFill="1" applyBorder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3" fillId="8" borderId="5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wrapText="1"/>
    </xf>
    <xf numFmtId="0" fontId="0" fillId="8" borderId="6" xfId="0" applyFont="1" applyFill="1" applyBorder="1" applyAlignment="1">
      <alignment wrapText="1"/>
    </xf>
    <xf numFmtId="0" fontId="0" fillId="6" borderId="6" xfId="0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4" fontId="12" fillId="9" borderId="6" xfId="0" applyNumberFormat="1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2" fillId="9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wrapText="1"/>
    </xf>
    <xf numFmtId="0" fontId="12" fillId="7" borderId="16" xfId="0" applyFont="1" applyFill="1" applyBorder="1" applyAlignment="1">
      <alignment horizontal="center" wrapText="1"/>
    </xf>
    <xf numFmtId="0" fontId="20" fillId="7" borderId="16" xfId="0" applyFont="1" applyFill="1" applyBorder="1" applyAlignment="1">
      <alignment horizontal="center" wrapText="1"/>
    </xf>
    <xf numFmtId="0" fontId="10" fillId="0" borderId="1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7" fillId="2" borderId="16" xfId="0" applyFont="1" applyFill="1" applyBorder="1" applyAlignment="1">
      <alignment wrapText="1"/>
    </xf>
    <xf numFmtId="0" fontId="12" fillId="2" borderId="18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10" fillId="11" borderId="5" xfId="0" applyFont="1" applyFill="1" applyBorder="1" applyAlignment="1">
      <alignment wrapText="1"/>
    </xf>
    <xf numFmtId="0" fontId="10" fillId="11" borderId="6" xfId="0" applyFont="1" applyFill="1" applyBorder="1" applyAlignment="1">
      <alignment wrapText="1"/>
    </xf>
    <xf numFmtId="0" fontId="13" fillId="11" borderId="5" xfId="0" applyFont="1" applyFill="1" applyBorder="1" applyAlignment="1">
      <alignment wrapText="1"/>
    </xf>
    <xf numFmtId="0" fontId="13" fillId="11" borderId="6" xfId="0" applyFont="1" applyFill="1" applyBorder="1" applyAlignment="1">
      <alignment wrapText="1"/>
    </xf>
    <xf numFmtId="0" fontId="1" fillId="10" borderId="0" xfId="0" applyFont="1" applyFill="1"/>
    <xf numFmtId="0" fontId="12" fillId="7" borderId="3" xfId="0" applyFont="1" applyFill="1" applyBorder="1" applyAlignment="1">
      <alignment vertical="center" wrapText="1"/>
    </xf>
    <xf numFmtId="0" fontId="24" fillId="0" borderId="9" xfId="0" applyFont="1" applyBorder="1" applyAlignment="1">
      <alignment wrapText="1"/>
    </xf>
    <xf numFmtId="4" fontId="0" fillId="0" borderId="6" xfId="0" applyNumberFormat="1" applyBorder="1" applyAlignment="1">
      <alignment wrapText="1"/>
    </xf>
    <xf numFmtId="4" fontId="0" fillId="0" borderId="6" xfId="0" applyNumberFormat="1" applyFill="1" applyBorder="1" applyAlignment="1">
      <alignment wrapText="1"/>
    </xf>
    <xf numFmtId="4" fontId="24" fillId="0" borderId="6" xfId="0" applyNumberFormat="1" applyFont="1" applyBorder="1" applyAlignment="1">
      <alignment wrapText="1"/>
    </xf>
    <xf numFmtId="0" fontId="23" fillId="9" borderId="3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wrapText="1"/>
    </xf>
    <xf numFmtId="0" fontId="27" fillId="0" borderId="6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0" fillId="0" borderId="16" xfId="0" applyBorder="1"/>
    <xf numFmtId="4" fontId="0" fillId="0" borderId="16" xfId="0" applyNumberFormat="1" applyBorder="1"/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left"/>
    </xf>
    <xf numFmtId="0" fontId="12" fillId="4" borderId="6" xfId="0" applyFont="1" applyFill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wrapText="1"/>
    </xf>
    <xf numFmtId="0" fontId="13" fillId="6" borderId="3" xfId="0" applyFont="1" applyFill="1" applyBorder="1" applyAlignment="1">
      <alignment wrapText="1"/>
    </xf>
    <xf numFmtId="0" fontId="10" fillId="0" borderId="0" xfId="0" applyFont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0" fontId="12" fillId="7" borderId="2" xfId="0" applyFont="1" applyFill="1" applyBorder="1" applyAlignment="1">
      <alignment vertical="center" wrapText="1"/>
    </xf>
    <xf numFmtId="0" fontId="12" fillId="7" borderId="3" xfId="0" applyFont="1" applyFill="1" applyBorder="1" applyAlignment="1">
      <alignment vertical="center" wrapText="1"/>
    </xf>
    <xf numFmtId="0" fontId="12" fillId="7" borderId="2" xfId="0" applyFont="1" applyFill="1" applyBorder="1" applyAlignment="1">
      <alignment wrapText="1"/>
    </xf>
    <xf numFmtId="0" fontId="12" fillId="7" borderId="3" xfId="0" applyFont="1" applyFill="1" applyBorder="1" applyAlignment="1">
      <alignment wrapText="1"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center" wrapText="1"/>
    </xf>
    <xf numFmtId="0" fontId="10" fillId="0" borderId="7" xfId="0" applyFont="1" applyBorder="1" applyAlignment="1">
      <alignment textRotation="90" wrapText="1"/>
    </xf>
    <xf numFmtId="0" fontId="23" fillId="9" borderId="8" xfId="0" applyFont="1" applyFill="1" applyBorder="1" applyAlignment="1">
      <alignment horizontal="center" vertical="center" wrapText="1"/>
    </xf>
    <xf numFmtId="0" fontId="23" fillId="9" borderId="12" xfId="0" applyFont="1" applyFill="1" applyBorder="1" applyAlignment="1">
      <alignment horizontal="center" vertical="center" wrapText="1"/>
    </xf>
    <xf numFmtId="0" fontId="23" fillId="9" borderId="9" xfId="0" applyFont="1" applyFill="1" applyBorder="1" applyAlignment="1">
      <alignment horizontal="center" vertical="center" wrapText="1"/>
    </xf>
    <xf numFmtId="0" fontId="23" fillId="9" borderId="10" xfId="0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center" vertical="center" wrapText="1"/>
    </xf>
    <xf numFmtId="0" fontId="23" fillId="9" borderId="6" xfId="0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7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0" fontId="23" fillId="9" borderId="11" xfId="0" applyFont="1" applyFill="1" applyBorder="1" applyAlignment="1">
      <alignment horizontal="center" vertical="center" wrapText="1"/>
    </xf>
    <xf numFmtId="0" fontId="23" fillId="9" borderId="18" xfId="0" applyFont="1" applyFill="1" applyBorder="1" applyAlignment="1">
      <alignment horizontal="center" vertical="center" wrapText="1"/>
    </xf>
    <xf numFmtId="0" fontId="23" fillId="9" borderId="5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textRotation="90" wrapText="1"/>
    </xf>
    <xf numFmtId="0" fontId="26" fillId="9" borderId="11" xfId="2" applyFont="1" applyFill="1" applyBorder="1" applyAlignment="1">
      <alignment horizontal="center" vertical="center" wrapText="1"/>
    </xf>
    <xf numFmtId="0" fontId="26" fillId="9" borderId="18" xfId="2" applyFont="1" applyFill="1" applyBorder="1" applyAlignment="1">
      <alignment horizontal="center" vertical="center" wrapText="1"/>
    </xf>
    <xf numFmtId="0" fontId="26" fillId="9" borderId="5" xfId="2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wrapText="1"/>
    </xf>
    <xf numFmtId="0" fontId="12" fillId="2" borderId="17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2" fillId="7" borderId="13" xfId="0" applyFont="1" applyFill="1" applyBorder="1" applyAlignment="1">
      <alignment horizontal="center" wrapText="1"/>
    </xf>
    <xf numFmtId="0" fontId="12" fillId="7" borderId="14" xfId="0" applyFont="1" applyFill="1" applyBorder="1" applyAlignment="1">
      <alignment horizontal="center" wrapText="1"/>
    </xf>
    <xf numFmtId="0" fontId="12" fillId="7" borderId="15" xfId="0" applyFont="1" applyFill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21" fillId="2" borderId="13" xfId="0" applyFont="1" applyFill="1" applyBorder="1" applyAlignment="1">
      <alignment wrapText="1"/>
    </xf>
    <xf numFmtId="0" fontId="21" fillId="2" borderId="14" xfId="0" applyFont="1" applyFill="1" applyBorder="1" applyAlignment="1">
      <alignment wrapText="1"/>
    </xf>
    <xf numFmtId="0" fontId="21" fillId="2" borderId="15" xfId="0" applyFont="1" applyFill="1" applyBorder="1" applyAlignment="1">
      <alignment wrapText="1"/>
    </xf>
  </cellXfs>
  <cellStyles count="3">
    <cellStyle name="Hipervínculo" xfId="2" builtinId="8"/>
    <cellStyle name="Normal" xfId="0" builtinId="0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Hoja1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11</xdr:col>
      <xdr:colOff>104775</xdr:colOff>
      <xdr:row>0</xdr:row>
      <xdr:rowOff>247650</xdr:rowOff>
    </xdr:to>
    <xdr:sp macro="" textlink="">
      <xdr:nvSpPr>
        <xdr:cNvPr id="2" name="Cuadro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E8395D-9EF6-4307-ABFA-24EA469AFDF9}"/>
            </a:ext>
          </a:extLst>
        </xdr:cNvPr>
        <xdr:cNvSpPr txBox="1"/>
      </xdr:nvSpPr>
      <xdr:spPr>
        <a:xfrm>
          <a:off x="15640050" y="0"/>
          <a:ext cx="8667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REGRESAR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RESUPUESTO%20Y%20CUENTA%20PUBLICA\BERY\ANTEPROYECTO%202019%20FINAL%2014.12.18\ANTEPROYECTO%20DESCENTRALIZADOS%202019\IMIPE_Presupuesto_2019\IMIPE%20Anexos%20Presupuesto%20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RESUPUESTO%20Y%20CUENTA%20PUBLICA\ANTEPROYECTO%20DESCENTRALIZADOS%202019\IMIPE%20Anexos%20Presupuesto%20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2"/>
      <sheetName val="COG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8"/>
      <sheetName val="19"/>
      <sheetName val="23"/>
      <sheetName val="26"/>
      <sheetName val="27"/>
      <sheetName val="28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8"/>
      <sheetName val="19"/>
      <sheetName val="23"/>
      <sheetName val="26"/>
      <sheetName val="27"/>
      <sheetName val="28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"/>
  <sheetViews>
    <sheetView tabSelected="1" workbookViewId="0">
      <selection activeCell="Z34" sqref="Z34"/>
    </sheetView>
  </sheetViews>
  <sheetFormatPr baseColWidth="10" defaultColWidth="20.85546875" defaultRowHeight="15" x14ac:dyDescent="0.25"/>
  <cols>
    <col min="1" max="1" width="11.140625" customWidth="1"/>
    <col min="2" max="2" width="59.28515625" customWidth="1"/>
  </cols>
  <sheetData>
    <row r="1" spans="1:5" x14ac:dyDescent="0.25">
      <c r="A1" s="63" t="s">
        <v>2</v>
      </c>
      <c r="B1" s="63"/>
      <c r="C1" s="63"/>
      <c r="D1" s="63"/>
      <c r="E1" s="1"/>
    </row>
    <row r="2" spans="1:5" x14ac:dyDescent="0.25">
      <c r="A2" s="64" t="s">
        <v>3</v>
      </c>
      <c r="B2" s="64"/>
      <c r="C2" s="64"/>
      <c r="D2" s="64"/>
    </row>
    <row r="3" spans="1:5" x14ac:dyDescent="0.25">
      <c r="A3" s="2" t="s">
        <v>4</v>
      </c>
      <c r="B3" s="2" t="s">
        <v>5</v>
      </c>
      <c r="C3" s="2" t="s">
        <v>6</v>
      </c>
      <c r="D3" s="2" t="s">
        <v>7</v>
      </c>
    </row>
    <row r="4" spans="1:5" x14ac:dyDescent="0.25">
      <c r="A4" s="3" t="s">
        <v>8</v>
      </c>
      <c r="B4" t="s">
        <v>9</v>
      </c>
      <c r="C4" s="4">
        <v>10618207.689999999</v>
      </c>
      <c r="D4">
        <v>1100119</v>
      </c>
    </row>
    <row r="5" spans="1:5" x14ac:dyDescent="0.25">
      <c r="A5" s="3" t="s">
        <v>10</v>
      </c>
      <c r="B5" t="s">
        <v>11</v>
      </c>
      <c r="C5" s="4">
        <v>393500</v>
      </c>
      <c r="D5">
        <v>1100119</v>
      </c>
    </row>
    <row r="6" spans="1:5" x14ac:dyDescent="0.25">
      <c r="A6" s="3" t="s">
        <v>12</v>
      </c>
      <c r="B6" t="s">
        <v>13</v>
      </c>
      <c r="C6" s="4">
        <v>1769232.49</v>
      </c>
      <c r="D6">
        <v>1100119</v>
      </c>
    </row>
    <row r="7" spans="1:5" hidden="1" x14ac:dyDescent="0.25">
      <c r="A7" s="3" t="s">
        <v>14</v>
      </c>
      <c r="B7" t="s">
        <v>15</v>
      </c>
      <c r="C7" s="4">
        <v>0</v>
      </c>
      <c r="D7">
        <v>1100119</v>
      </c>
    </row>
  </sheetData>
  <mergeCells count="2">
    <mergeCell ref="A1:D1"/>
    <mergeCell ref="A2:D2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09"/>
  <sheetViews>
    <sheetView workbookViewId="0">
      <selection activeCell="Z34" sqref="Z34"/>
    </sheetView>
  </sheetViews>
  <sheetFormatPr baseColWidth="10" defaultColWidth="11.42578125" defaultRowHeight="15" x14ac:dyDescent="0.25"/>
  <cols>
    <col min="1" max="1" width="24.7109375" bestFit="1" customWidth="1"/>
    <col min="2" max="2" width="86" bestFit="1" customWidth="1"/>
    <col min="3" max="3" width="14.5703125" bestFit="1" customWidth="1"/>
    <col min="4" max="4" width="8" bestFit="1" customWidth="1"/>
    <col min="5" max="5" width="11.7109375" bestFit="1" customWidth="1"/>
    <col min="6" max="6" width="7.5703125" bestFit="1" customWidth="1"/>
  </cols>
  <sheetData>
    <row r="1" spans="1:6" ht="14.45" customHeight="1" x14ac:dyDescent="0.25">
      <c r="A1" s="65" t="s">
        <v>2</v>
      </c>
      <c r="B1" s="66"/>
      <c r="C1" s="66"/>
      <c r="D1" s="66"/>
      <c r="E1" s="66"/>
      <c r="F1" s="67"/>
    </row>
    <row r="2" spans="1:6" x14ac:dyDescent="0.25">
      <c r="A2" s="65" t="s">
        <v>16</v>
      </c>
      <c r="B2" s="66"/>
      <c r="C2" s="66"/>
      <c r="D2" s="66"/>
      <c r="E2" s="66"/>
      <c r="F2" s="67"/>
    </row>
    <row r="3" spans="1:6" x14ac:dyDescent="0.25">
      <c r="A3" s="52" t="s">
        <v>17</v>
      </c>
      <c r="B3" s="53" t="s">
        <v>5</v>
      </c>
      <c r="C3" s="52" t="s">
        <v>6</v>
      </c>
      <c r="D3" s="54" t="s">
        <v>18</v>
      </c>
      <c r="E3" s="55" t="s">
        <v>19</v>
      </c>
      <c r="F3" s="56" t="s">
        <v>20</v>
      </c>
    </row>
    <row r="4" spans="1:6" x14ac:dyDescent="0.25">
      <c r="A4" s="57" t="s">
        <v>21</v>
      </c>
      <c r="B4" s="57"/>
      <c r="C4" s="58">
        <f>+C5+C26+C45+C72+C91</f>
        <v>12780940.18</v>
      </c>
      <c r="D4" s="57">
        <v>1100119</v>
      </c>
      <c r="E4" s="59" t="s">
        <v>22</v>
      </c>
      <c r="F4" s="57"/>
    </row>
    <row r="5" spans="1:6" x14ac:dyDescent="0.25">
      <c r="A5" s="57" t="s">
        <v>23</v>
      </c>
      <c r="B5" s="57" t="s">
        <v>24</v>
      </c>
      <c r="C5" s="58">
        <f>+C6</f>
        <v>2567696.63</v>
      </c>
      <c r="D5" s="57">
        <v>1100119</v>
      </c>
      <c r="E5" s="59" t="s">
        <v>22</v>
      </c>
      <c r="F5" s="57"/>
    </row>
    <row r="6" spans="1:6" x14ac:dyDescent="0.25">
      <c r="A6" s="57" t="s">
        <v>25</v>
      </c>
      <c r="B6" s="57" t="s">
        <v>26</v>
      </c>
      <c r="C6" s="58">
        <f>SUM(C7:C25)</f>
        <v>2567696.63</v>
      </c>
      <c r="D6" s="57">
        <v>1100119</v>
      </c>
      <c r="E6" s="59" t="s">
        <v>22</v>
      </c>
      <c r="F6" s="57"/>
    </row>
    <row r="7" spans="1:6" x14ac:dyDescent="0.25">
      <c r="A7" s="57" t="s">
        <v>27</v>
      </c>
      <c r="B7" s="57" t="s">
        <v>28</v>
      </c>
      <c r="C7" s="58">
        <v>925996.03</v>
      </c>
      <c r="D7" s="57">
        <v>1100119</v>
      </c>
      <c r="E7" s="57">
        <v>1</v>
      </c>
      <c r="F7" s="57">
        <v>2111</v>
      </c>
    </row>
    <row r="8" spans="1:6" x14ac:dyDescent="0.25">
      <c r="A8" s="57" t="s">
        <v>29</v>
      </c>
      <c r="B8" s="57" t="s">
        <v>30</v>
      </c>
      <c r="C8" s="58">
        <v>25945.99</v>
      </c>
      <c r="D8" s="57">
        <v>1100119</v>
      </c>
      <c r="E8" s="57">
        <v>1</v>
      </c>
      <c r="F8" s="57">
        <v>2111</v>
      </c>
    </row>
    <row r="9" spans="1:6" x14ac:dyDescent="0.25">
      <c r="A9" s="57" t="s">
        <v>31</v>
      </c>
      <c r="B9" s="57" t="s">
        <v>32</v>
      </c>
      <c r="C9" s="58">
        <v>128610.56</v>
      </c>
      <c r="D9" s="57">
        <v>1100119</v>
      </c>
      <c r="E9" s="57">
        <v>1</v>
      </c>
      <c r="F9" s="57">
        <v>2111</v>
      </c>
    </row>
    <row r="10" spans="1:6" x14ac:dyDescent="0.25">
      <c r="A10" s="57" t="s">
        <v>33</v>
      </c>
      <c r="B10" s="57" t="s">
        <v>34</v>
      </c>
      <c r="C10" s="58">
        <v>141330</v>
      </c>
      <c r="D10" s="57">
        <v>1100119</v>
      </c>
      <c r="E10" s="57">
        <v>1</v>
      </c>
      <c r="F10" s="57">
        <v>2111</v>
      </c>
    </row>
    <row r="11" spans="1:6" x14ac:dyDescent="0.25">
      <c r="A11" s="57" t="s">
        <v>35</v>
      </c>
      <c r="B11" s="57" t="s">
        <v>36</v>
      </c>
      <c r="C11" s="58">
        <v>55703</v>
      </c>
      <c r="D11" s="57">
        <v>1100119</v>
      </c>
      <c r="E11" s="57">
        <v>1</v>
      </c>
      <c r="F11" s="57">
        <v>2111</v>
      </c>
    </row>
    <row r="12" spans="1:6" x14ac:dyDescent="0.25">
      <c r="A12" s="57" t="s">
        <v>37</v>
      </c>
      <c r="B12" s="57" t="s">
        <v>38</v>
      </c>
      <c r="C12" s="58">
        <v>35500</v>
      </c>
      <c r="D12" s="57">
        <v>1100119</v>
      </c>
      <c r="E12" s="57">
        <v>1</v>
      </c>
      <c r="F12" s="57">
        <v>2112</v>
      </c>
    </row>
    <row r="13" spans="1:6" x14ac:dyDescent="0.25">
      <c r="A13" s="57" t="s">
        <v>39</v>
      </c>
      <c r="B13" s="57" t="s">
        <v>40</v>
      </c>
      <c r="C13" s="58">
        <v>1700</v>
      </c>
      <c r="D13" s="57">
        <v>1100119</v>
      </c>
      <c r="E13" s="57">
        <v>1</v>
      </c>
      <c r="F13" s="57">
        <v>2112</v>
      </c>
    </row>
    <row r="14" spans="1:6" x14ac:dyDescent="0.25">
      <c r="A14" s="57" t="s">
        <v>41</v>
      </c>
      <c r="B14" s="57" t="s">
        <v>42</v>
      </c>
      <c r="C14" s="58">
        <v>1156800</v>
      </c>
      <c r="D14" s="57">
        <v>1100119</v>
      </c>
      <c r="E14" s="57">
        <v>1</v>
      </c>
      <c r="F14" s="57">
        <v>2112</v>
      </c>
    </row>
    <row r="15" spans="1:6" x14ac:dyDescent="0.25">
      <c r="A15" s="57" t="s">
        <v>43</v>
      </c>
      <c r="B15" s="57" t="s">
        <v>44</v>
      </c>
      <c r="C15" s="58">
        <v>6500</v>
      </c>
      <c r="D15" s="57">
        <v>1100119</v>
      </c>
      <c r="E15" s="57">
        <v>1</v>
      </c>
      <c r="F15" s="57">
        <v>2112</v>
      </c>
    </row>
    <row r="16" spans="1:6" x14ac:dyDescent="0.25">
      <c r="A16" s="57" t="s">
        <v>45</v>
      </c>
      <c r="B16" s="57" t="s">
        <v>46</v>
      </c>
      <c r="C16" s="58">
        <v>12000</v>
      </c>
      <c r="D16" s="57">
        <v>1100119</v>
      </c>
      <c r="E16" s="57">
        <v>1</v>
      </c>
      <c r="F16" s="57">
        <v>2112</v>
      </c>
    </row>
    <row r="17" spans="1:6" x14ac:dyDescent="0.25">
      <c r="A17" s="57" t="s">
        <v>47</v>
      </c>
      <c r="B17" s="57" t="s">
        <v>48</v>
      </c>
      <c r="C17" s="58">
        <v>3000</v>
      </c>
      <c r="D17" s="57">
        <v>1100119</v>
      </c>
      <c r="E17" s="57">
        <v>1</v>
      </c>
      <c r="F17" s="57">
        <v>2112</v>
      </c>
    </row>
    <row r="18" spans="1:6" x14ac:dyDescent="0.25">
      <c r="A18" s="57" t="s">
        <v>49</v>
      </c>
      <c r="B18" s="57" t="s">
        <v>50</v>
      </c>
      <c r="C18" s="58">
        <v>11000</v>
      </c>
      <c r="D18" s="57">
        <v>1100119</v>
      </c>
      <c r="E18" s="57">
        <v>1</v>
      </c>
      <c r="F18" s="57">
        <v>2112</v>
      </c>
    </row>
    <row r="19" spans="1:6" x14ac:dyDescent="0.25">
      <c r="A19" s="60">
        <v>3711</v>
      </c>
      <c r="B19" s="57" t="s">
        <v>51</v>
      </c>
      <c r="C19" s="58">
        <v>4000</v>
      </c>
      <c r="D19" s="57">
        <v>1100119</v>
      </c>
      <c r="E19" s="57">
        <v>1</v>
      </c>
      <c r="F19" s="57">
        <v>2112</v>
      </c>
    </row>
    <row r="20" spans="1:6" x14ac:dyDescent="0.25">
      <c r="A20" s="57" t="s">
        <v>52</v>
      </c>
      <c r="B20" s="57" t="s">
        <v>53</v>
      </c>
      <c r="C20" s="58">
        <v>2000</v>
      </c>
      <c r="D20" s="57">
        <v>1100119</v>
      </c>
      <c r="E20" s="57">
        <v>1</v>
      </c>
      <c r="F20" s="57">
        <v>2112</v>
      </c>
    </row>
    <row r="21" spans="1:6" x14ac:dyDescent="0.25">
      <c r="A21" s="57" t="s">
        <v>54</v>
      </c>
      <c r="B21" s="57" t="s">
        <v>55</v>
      </c>
      <c r="C21" s="58">
        <v>8000</v>
      </c>
      <c r="D21" s="57">
        <v>1100119</v>
      </c>
      <c r="E21" s="57">
        <v>1</v>
      </c>
      <c r="F21" s="57">
        <v>2112</v>
      </c>
    </row>
    <row r="22" spans="1:6" x14ac:dyDescent="0.25">
      <c r="A22" s="57" t="s">
        <v>56</v>
      </c>
      <c r="B22" s="57" t="s">
        <v>57</v>
      </c>
      <c r="C22" s="58">
        <v>7000</v>
      </c>
      <c r="D22" s="57">
        <v>1100119</v>
      </c>
      <c r="E22" s="57">
        <v>1</v>
      </c>
      <c r="F22" s="57">
        <v>2112</v>
      </c>
    </row>
    <row r="23" spans="1:6" x14ac:dyDescent="0.25">
      <c r="A23" s="57" t="s">
        <v>58</v>
      </c>
      <c r="B23" s="57" t="s">
        <v>59</v>
      </c>
      <c r="C23" s="58">
        <v>20000</v>
      </c>
      <c r="D23" s="57">
        <v>1100119</v>
      </c>
      <c r="E23" s="57">
        <v>1</v>
      </c>
      <c r="F23" s="57">
        <v>2112</v>
      </c>
    </row>
    <row r="24" spans="1:6" x14ac:dyDescent="0.25">
      <c r="A24" s="57" t="s">
        <v>60</v>
      </c>
      <c r="B24" s="57" t="s">
        <v>61</v>
      </c>
      <c r="C24" s="58">
        <v>1000</v>
      </c>
      <c r="D24" s="57">
        <v>1100119</v>
      </c>
      <c r="E24" s="57">
        <v>1</v>
      </c>
      <c r="F24" s="57">
        <v>2112</v>
      </c>
    </row>
    <row r="25" spans="1:6" x14ac:dyDescent="0.25">
      <c r="A25" s="57" t="s">
        <v>62</v>
      </c>
      <c r="B25" s="57" t="s">
        <v>63</v>
      </c>
      <c r="C25" s="58">
        <v>21611.05</v>
      </c>
      <c r="D25" s="57">
        <v>1100119</v>
      </c>
      <c r="E25" s="57">
        <v>1</v>
      </c>
      <c r="F25" s="57">
        <v>2111</v>
      </c>
    </row>
    <row r="26" spans="1:6" x14ac:dyDescent="0.25">
      <c r="A26" s="57" t="s">
        <v>64</v>
      </c>
      <c r="B26" s="57" t="s">
        <v>65</v>
      </c>
      <c r="C26" s="58">
        <f>+C27</f>
        <v>4235749.59</v>
      </c>
      <c r="D26" s="57">
        <v>1100119</v>
      </c>
      <c r="E26" s="59" t="s">
        <v>22</v>
      </c>
      <c r="F26" s="57"/>
    </row>
    <row r="27" spans="1:6" x14ac:dyDescent="0.25">
      <c r="A27" s="57" t="s">
        <v>66</v>
      </c>
      <c r="B27" s="57" t="s">
        <v>67</v>
      </c>
      <c r="C27" s="58">
        <f>SUM(C28:C44)</f>
        <v>4235749.59</v>
      </c>
      <c r="D27" s="57">
        <v>1100119</v>
      </c>
      <c r="E27" s="59" t="s">
        <v>22</v>
      </c>
      <c r="F27" s="57"/>
    </row>
    <row r="28" spans="1:6" x14ac:dyDescent="0.25">
      <c r="A28" s="57" t="s">
        <v>27</v>
      </c>
      <c r="B28" s="57" t="s">
        <v>28</v>
      </c>
      <c r="C28" s="58">
        <v>2778437.38</v>
      </c>
      <c r="D28" s="57">
        <v>1100119</v>
      </c>
      <c r="E28" s="57">
        <v>1</v>
      </c>
      <c r="F28" s="57">
        <v>2111</v>
      </c>
    </row>
    <row r="29" spans="1:6" x14ac:dyDescent="0.25">
      <c r="A29" s="57" t="s">
        <v>29</v>
      </c>
      <c r="B29" s="57" t="s">
        <v>30</v>
      </c>
      <c r="C29" s="58">
        <v>124012.26</v>
      </c>
      <c r="D29" s="57">
        <v>1100119</v>
      </c>
      <c r="E29" s="57">
        <v>1</v>
      </c>
      <c r="F29" s="57">
        <v>2111</v>
      </c>
    </row>
    <row r="30" spans="1:6" x14ac:dyDescent="0.25">
      <c r="A30" s="57" t="s">
        <v>31</v>
      </c>
      <c r="B30" s="57" t="s">
        <v>32</v>
      </c>
      <c r="C30" s="58">
        <v>385894.08000000013</v>
      </c>
      <c r="D30" s="57">
        <v>1100119</v>
      </c>
      <c r="E30" s="57">
        <v>1</v>
      </c>
      <c r="F30" s="57">
        <v>2111</v>
      </c>
    </row>
    <row r="31" spans="1:6" x14ac:dyDescent="0.25">
      <c r="A31" s="57" t="s">
        <v>33</v>
      </c>
      <c r="B31" s="57" t="s">
        <v>34</v>
      </c>
      <c r="C31" s="58">
        <v>456034</v>
      </c>
      <c r="D31" s="57">
        <v>1100119</v>
      </c>
      <c r="E31" s="57">
        <v>1</v>
      </c>
      <c r="F31" s="57">
        <v>2111</v>
      </c>
    </row>
    <row r="32" spans="1:6" x14ac:dyDescent="0.25">
      <c r="A32" s="57" t="s">
        <v>35</v>
      </c>
      <c r="B32" s="57" t="s">
        <v>36</v>
      </c>
      <c r="C32" s="58">
        <v>169505</v>
      </c>
      <c r="D32" s="57">
        <v>1100119</v>
      </c>
      <c r="E32" s="57">
        <v>1</v>
      </c>
      <c r="F32" s="57">
        <v>2111</v>
      </c>
    </row>
    <row r="33" spans="1:6" x14ac:dyDescent="0.25">
      <c r="A33" s="57" t="s">
        <v>68</v>
      </c>
      <c r="B33" s="57" t="s">
        <v>69</v>
      </c>
      <c r="C33" s="58">
        <v>6000</v>
      </c>
      <c r="D33" s="57">
        <v>1100119</v>
      </c>
      <c r="E33" s="57">
        <v>1</v>
      </c>
      <c r="F33" s="57">
        <v>2112</v>
      </c>
    </row>
    <row r="34" spans="1:6" x14ac:dyDescent="0.25">
      <c r="A34" s="57" t="s">
        <v>70</v>
      </c>
      <c r="B34" s="57" t="s">
        <v>71</v>
      </c>
      <c r="C34" s="58">
        <v>91000</v>
      </c>
      <c r="D34" s="57">
        <v>1100119</v>
      </c>
      <c r="E34" s="57">
        <v>1</v>
      </c>
      <c r="F34" s="57">
        <v>2112</v>
      </c>
    </row>
    <row r="35" spans="1:6" x14ac:dyDescent="0.25">
      <c r="A35" s="57" t="s">
        <v>37</v>
      </c>
      <c r="B35" s="57" t="s">
        <v>38</v>
      </c>
      <c r="C35" s="58">
        <v>78500</v>
      </c>
      <c r="D35" s="57">
        <v>1100119</v>
      </c>
      <c r="E35" s="57">
        <v>1</v>
      </c>
      <c r="F35" s="57">
        <v>2112</v>
      </c>
    </row>
    <row r="36" spans="1:6" x14ac:dyDescent="0.25">
      <c r="A36" s="60">
        <v>3181</v>
      </c>
      <c r="B36" s="57" t="s">
        <v>72</v>
      </c>
      <c r="C36" s="58">
        <v>1000</v>
      </c>
      <c r="D36" s="57">
        <v>1100119</v>
      </c>
      <c r="E36" s="57">
        <v>1</v>
      </c>
      <c r="F36" s="57">
        <v>2112</v>
      </c>
    </row>
    <row r="37" spans="1:6" x14ac:dyDescent="0.25">
      <c r="A37" s="57" t="s">
        <v>43</v>
      </c>
      <c r="B37" s="57" t="s">
        <v>44</v>
      </c>
      <c r="C37" s="58">
        <v>21000</v>
      </c>
      <c r="D37" s="57">
        <v>1100119</v>
      </c>
      <c r="E37" s="57">
        <v>1</v>
      </c>
      <c r="F37" s="57">
        <v>2112</v>
      </c>
    </row>
    <row r="38" spans="1:6" x14ac:dyDescent="0.25">
      <c r="A38" s="57" t="s">
        <v>47</v>
      </c>
      <c r="B38" s="57" t="s">
        <v>48</v>
      </c>
      <c r="C38" s="58">
        <v>14000</v>
      </c>
      <c r="D38" s="57">
        <v>1100119</v>
      </c>
      <c r="E38" s="57">
        <v>1</v>
      </c>
      <c r="F38" s="57">
        <v>2112</v>
      </c>
    </row>
    <row r="39" spans="1:6" x14ac:dyDescent="0.25">
      <c r="A39" s="57" t="s">
        <v>49</v>
      </c>
      <c r="B39" s="57" t="s">
        <v>73</v>
      </c>
      <c r="C39" s="58">
        <v>30000</v>
      </c>
      <c r="D39" s="57">
        <v>1100119</v>
      </c>
      <c r="E39" s="57">
        <v>1</v>
      </c>
      <c r="F39" s="57">
        <v>2112</v>
      </c>
    </row>
    <row r="40" spans="1:6" x14ac:dyDescent="0.25">
      <c r="A40" s="57" t="s">
        <v>52</v>
      </c>
      <c r="B40" s="57" t="s">
        <v>53</v>
      </c>
      <c r="C40" s="58">
        <v>2000</v>
      </c>
      <c r="D40" s="57">
        <v>1100119</v>
      </c>
      <c r="E40" s="57">
        <v>1</v>
      </c>
      <c r="F40" s="57">
        <v>2112</v>
      </c>
    </row>
    <row r="41" spans="1:6" x14ac:dyDescent="0.25">
      <c r="A41" s="57" t="s">
        <v>54</v>
      </c>
      <c r="B41" s="57" t="s">
        <v>74</v>
      </c>
      <c r="C41" s="58">
        <v>8000</v>
      </c>
      <c r="D41" s="57">
        <v>1100119</v>
      </c>
      <c r="E41" s="57">
        <v>1</v>
      </c>
      <c r="F41" s="57">
        <v>2112</v>
      </c>
    </row>
    <row r="42" spans="1:6" x14ac:dyDescent="0.25">
      <c r="A42" s="57" t="s">
        <v>56</v>
      </c>
      <c r="B42" s="57" t="s">
        <v>57</v>
      </c>
      <c r="C42" s="58">
        <v>2500</v>
      </c>
      <c r="D42" s="57">
        <v>1100119</v>
      </c>
      <c r="E42" s="57">
        <v>1</v>
      </c>
      <c r="F42" s="57">
        <v>2112</v>
      </c>
    </row>
    <row r="43" spans="1:6" x14ac:dyDescent="0.25">
      <c r="A43" s="57" t="s">
        <v>60</v>
      </c>
      <c r="B43" s="57" t="s">
        <v>61</v>
      </c>
      <c r="C43" s="58">
        <v>2100</v>
      </c>
      <c r="D43" s="57">
        <v>1100119</v>
      </c>
      <c r="E43" s="57">
        <v>1</v>
      </c>
      <c r="F43" s="57">
        <v>2112</v>
      </c>
    </row>
    <row r="44" spans="1:6" x14ac:dyDescent="0.25">
      <c r="A44" s="57" t="s">
        <v>62</v>
      </c>
      <c r="B44" s="57" t="s">
        <v>63</v>
      </c>
      <c r="C44" s="58">
        <v>65766.87</v>
      </c>
      <c r="D44" s="57">
        <v>1100119</v>
      </c>
      <c r="E44" s="57">
        <v>1</v>
      </c>
      <c r="F44" s="57">
        <v>2111</v>
      </c>
    </row>
    <row r="45" spans="1:6" x14ac:dyDescent="0.25">
      <c r="A45" s="57" t="s">
        <v>75</v>
      </c>
      <c r="B45" s="57" t="s">
        <v>76</v>
      </c>
      <c r="C45" s="58">
        <f>+C46</f>
        <v>1389382.93</v>
      </c>
      <c r="D45" s="57">
        <v>1100119</v>
      </c>
      <c r="E45" s="59" t="s">
        <v>22</v>
      </c>
      <c r="F45" s="57"/>
    </row>
    <row r="46" spans="1:6" x14ac:dyDescent="0.25">
      <c r="A46" s="57" t="s">
        <v>77</v>
      </c>
      <c r="B46" s="57" t="s">
        <v>78</v>
      </c>
      <c r="C46" s="58">
        <f>SUM(C47:C71)</f>
        <v>1389382.93</v>
      </c>
      <c r="D46" s="57">
        <v>1100119</v>
      </c>
      <c r="E46" s="59" t="s">
        <v>22</v>
      </c>
      <c r="F46" s="57"/>
    </row>
    <row r="47" spans="1:6" x14ac:dyDescent="0.25">
      <c r="A47" s="57" t="s">
        <v>27</v>
      </c>
      <c r="B47" s="57" t="s">
        <v>28</v>
      </c>
      <c r="C47" s="58">
        <v>756127.01</v>
      </c>
      <c r="D47" s="57">
        <v>1100119</v>
      </c>
      <c r="E47" s="57">
        <v>1</v>
      </c>
      <c r="F47" s="57">
        <v>2111</v>
      </c>
    </row>
    <row r="48" spans="1:6" x14ac:dyDescent="0.25">
      <c r="A48" s="57" t="s">
        <v>29</v>
      </c>
      <c r="B48" s="57" t="s">
        <v>30</v>
      </c>
      <c r="C48" s="58">
        <v>27934.69</v>
      </c>
      <c r="D48" s="57">
        <v>1100119</v>
      </c>
      <c r="E48" s="57">
        <v>1</v>
      </c>
      <c r="F48" s="57">
        <v>2111</v>
      </c>
    </row>
    <row r="49" spans="1:6" x14ac:dyDescent="0.25">
      <c r="A49" s="57" t="s">
        <v>31</v>
      </c>
      <c r="B49" s="57" t="s">
        <v>32</v>
      </c>
      <c r="C49" s="58">
        <v>105017.64000000001</v>
      </c>
      <c r="D49" s="57">
        <v>1100119</v>
      </c>
      <c r="E49" s="57">
        <v>1</v>
      </c>
      <c r="F49" s="57">
        <v>2111</v>
      </c>
    </row>
    <row r="50" spans="1:6" x14ac:dyDescent="0.25">
      <c r="A50" s="57" t="s">
        <v>79</v>
      </c>
      <c r="B50" s="57" t="s">
        <v>80</v>
      </c>
      <c r="C50" s="58">
        <v>1000</v>
      </c>
      <c r="D50" s="57">
        <v>1100119</v>
      </c>
      <c r="E50" s="57">
        <v>1</v>
      </c>
      <c r="F50" s="57">
        <v>2111</v>
      </c>
    </row>
    <row r="51" spans="1:6" x14ac:dyDescent="0.25">
      <c r="A51" s="57" t="s">
        <v>81</v>
      </c>
      <c r="B51" s="57" t="s">
        <v>82</v>
      </c>
      <c r="C51" s="58">
        <v>10465</v>
      </c>
      <c r="D51" s="57">
        <v>1100119</v>
      </c>
      <c r="E51" s="57">
        <v>1</v>
      </c>
      <c r="F51" s="57">
        <v>2111</v>
      </c>
    </row>
    <row r="52" spans="1:6" x14ac:dyDescent="0.25">
      <c r="A52" s="57" t="s">
        <v>33</v>
      </c>
      <c r="B52" s="57" t="s">
        <v>34</v>
      </c>
      <c r="C52" s="58">
        <v>124575</v>
      </c>
      <c r="D52" s="57">
        <v>1100119</v>
      </c>
      <c r="E52" s="57">
        <v>1</v>
      </c>
      <c r="F52" s="57">
        <v>2111</v>
      </c>
    </row>
    <row r="53" spans="1:6" x14ac:dyDescent="0.25">
      <c r="A53" s="57" t="s">
        <v>35</v>
      </c>
      <c r="B53" s="57" t="s">
        <v>36</v>
      </c>
      <c r="C53" s="58">
        <v>45841</v>
      </c>
      <c r="D53" s="57">
        <v>1100119</v>
      </c>
      <c r="E53" s="57">
        <v>1</v>
      </c>
      <c r="F53" s="57">
        <v>2111</v>
      </c>
    </row>
    <row r="54" spans="1:6" x14ac:dyDescent="0.25">
      <c r="A54" s="57" t="s">
        <v>68</v>
      </c>
      <c r="B54" s="57" t="s">
        <v>69</v>
      </c>
      <c r="C54" s="58">
        <v>67000</v>
      </c>
      <c r="D54" s="57">
        <v>1100119</v>
      </c>
      <c r="E54" s="57">
        <v>1</v>
      </c>
      <c r="F54" s="57">
        <v>2112</v>
      </c>
    </row>
    <row r="55" spans="1:6" x14ac:dyDescent="0.25">
      <c r="A55" s="57" t="s">
        <v>70</v>
      </c>
      <c r="B55" s="57" t="s">
        <v>71</v>
      </c>
      <c r="C55" s="58">
        <v>12000</v>
      </c>
      <c r="D55" s="57">
        <v>1100119</v>
      </c>
      <c r="E55" s="57">
        <v>1</v>
      </c>
      <c r="F55" s="57">
        <v>2112</v>
      </c>
    </row>
    <row r="56" spans="1:6" x14ac:dyDescent="0.25">
      <c r="A56" s="57" t="s">
        <v>83</v>
      </c>
      <c r="B56" s="57" t="s">
        <v>84</v>
      </c>
      <c r="C56" s="58">
        <v>13000</v>
      </c>
      <c r="D56" s="57">
        <v>1100119</v>
      </c>
      <c r="E56" s="57">
        <v>1</v>
      </c>
      <c r="F56" s="57">
        <v>2112</v>
      </c>
    </row>
    <row r="57" spans="1:6" x14ac:dyDescent="0.25">
      <c r="A57" s="57" t="s">
        <v>37</v>
      </c>
      <c r="B57" s="57" t="s">
        <v>38</v>
      </c>
      <c r="C57" s="58">
        <v>20500</v>
      </c>
      <c r="D57" s="57">
        <v>1100119</v>
      </c>
      <c r="E57" s="57">
        <v>1</v>
      </c>
      <c r="F57" s="57">
        <v>2112</v>
      </c>
    </row>
    <row r="58" spans="1:6" x14ac:dyDescent="0.25">
      <c r="A58" s="57" t="s">
        <v>85</v>
      </c>
      <c r="B58" s="57" t="s">
        <v>86</v>
      </c>
      <c r="C58" s="58">
        <v>90000</v>
      </c>
      <c r="D58" s="57">
        <v>1100119</v>
      </c>
      <c r="E58" s="57">
        <v>1</v>
      </c>
      <c r="F58" s="57">
        <v>2112</v>
      </c>
    </row>
    <row r="59" spans="1:6" x14ac:dyDescent="0.25">
      <c r="A59" s="57" t="s">
        <v>87</v>
      </c>
      <c r="B59" s="57" t="s">
        <v>88</v>
      </c>
      <c r="C59" s="58">
        <v>37500</v>
      </c>
      <c r="D59" s="57">
        <v>1100119</v>
      </c>
      <c r="E59" s="57">
        <v>1</v>
      </c>
      <c r="F59" s="57">
        <v>2112</v>
      </c>
    </row>
    <row r="60" spans="1:6" x14ac:dyDescent="0.25">
      <c r="A60" s="57" t="s">
        <v>89</v>
      </c>
      <c r="B60" s="57" t="s">
        <v>90</v>
      </c>
      <c r="C60" s="58">
        <v>1500</v>
      </c>
      <c r="D60" s="57">
        <v>1100119</v>
      </c>
      <c r="E60" s="57">
        <v>1</v>
      </c>
      <c r="F60" s="57">
        <v>2112</v>
      </c>
    </row>
    <row r="61" spans="1:6" x14ac:dyDescent="0.25">
      <c r="A61" s="57" t="s">
        <v>91</v>
      </c>
      <c r="B61" s="57" t="s">
        <v>92</v>
      </c>
      <c r="C61" s="58">
        <v>8000</v>
      </c>
      <c r="D61" s="57">
        <v>1100119</v>
      </c>
      <c r="E61" s="57">
        <v>1</v>
      </c>
      <c r="F61" s="57">
        <v>2112</v>
      </c>
    </row>
    <row r="62" spans="1:6" x14ac:dyDescent="0.25">
      <c r="A62" s="57" t="s">
        <v>43</v>
      </c>
      <c r="B62" s="57" t="s">
        <v>44</v>
      </c>
      <c r="C62" s="58">
        <v>5500</v>
      </c>
      <c r="D62" s="57">
        <v>1100119</v>
      </c>
      <c r="E62" s="57">
        <v>1</v>
      </c>
      <c r="F62" s="57">
        <v>2112</v>
      </c>
    </row>
    <row r="63" spans="1:6" x14ac:dyDescent="0.25">
      <c r="A63" s="57" t="s">
        <v>93</v>
      </c>
      <c r="B63" s="57" t="s">
        <v>94</v>
      </c>
      <c r="C63" s="58">
        <v>3000</v>
      </c>
      <c r="D63" s="57">
        <v>1100119</v>
      </c>
      <c r="E63" s="57">
        <v>1</v>
      </c>
      <c r="F63" s="57">
        <v>2112</v>
      </c>
    </row>
    <row r="64" spans="1:6" x14ac:dyDescent="0.25">
      <c r="A64" s="57" t="s">
        <v>47</v>
      </c>
      <c r="B64" s="57" t="s">
        <v>95</v>
      </c>
      <c r="C64" s="58">
        <v>3000</v>
      </c>
      <c r="D64" s="57">
        <v>1100119</v>
      </c>
      <c r="E64" s="57">
        <v>1</v>
      </c>
      <c r="F64" s="57">
        <v>2112</v>
      </c>
    </row>
    <row r="65" spans="1:6" x14ac:dyDescent="0.25">
      <c r="A65" s="57" t="s">
        <v>49</v>
      </c>
      <c r="B65" s="57" t="s">
        <v>50</v>
      </c>
      <c r="C65" s="58">
        <v>10000</v>
      </c>
      <c r="D65" s="57">
        <v>1100119</v>
      </c>
      <c r="E65" s="57">
        <v>1</v>
      </c>
      <c r="F65" s="57">
        <v>2112</v>
      </c>
    </row>
    <row r="66" spans="1:6" x14ac:dyDescent="0.25">
      <c r="A66" s="57" t="s">
        <v>52</v>
      </c>
      <c r="B66" s="57" t="s">
        <v>53</v>
      </c>
      <c r="C66" s="58">
        <v>500</v>
      </c>
      <c r="D66" s="57">
        <v>1100119</v>
      </c>
      <c r="E66" s="57">
        <v>1</v>
      </c>
      <c r="F66" s="57">
        <v>2112</v>
      </c>
    </row>
    <row r="67" spans="1:6" x14ac:dyDescent="0.25">
      <c r="A67" s="57" t="s">
        <v>54</v>
      </c>
      <c r="B67" s="57" t="s">
        <v>55</v>
      </c>
      <c r="C67" s="58">
        <v>1000</v>
      </c>
      <c r="D67" s="57">
        <v>1100119</v>
      </c>
      <c r="E67" s="57">
        <v>1</v>
      </c>
      <c r="F67" s="57">
        <v>2112</v>
      </c>
    </row>
    <row r="68" spans="1:6" x14ac:dyDescent="0.25">
      <c r="A68" s="57" t="s">
        <v>56</v>
      </c>
      <c r="B68" s="57" t="s">
        <v>57</v>
      </c>
      <c r="C68" s="58">
        <v>2000</v>
      </c>
      <c r="D68" s="57">
        <v>1100119</v>
      </c>
      <c r="E68" s="57">
        <v>1</v>
      </c>
      <c r="F68" s="57">
        <v>2112</v>
      </c>
    </row>
    <row r="69" spans="1:6" x14ac:dyDescent="0.25">
      <c r="A69" s="57" t="s">
        <v>58</v>
      </c>
      <c r="B69" s="57" t="s">
        <v>59</v>
      </c>
      <c r="C69" s="58">
        <v>25141</v>
      </c>
      <c r="D69" s="57">
        <v>1100119</v>
      </c>
      <c r="E69" s="57">
        <v>1</v>
      </c>
      <c r="F69" s="57">
        <v>2112</v>
      </c>
    </row>
    <row r="70" spans="1:6" x14ac:dyDescent="0.25">
      <c r="A70" s="57" t="s">
        <v>60</v>
      </c>
      <c r="B70" s="57" t="s">
        <v>61</v>
      </c>
      <c r="C70" s="58">
        <v>1000</v>
      </c>
      <c r="D70" s="57">
        <v>1100119</v>
      </c>
      <c r="E70" s="57">
        <v>1</v>
      </c>
      <c r="F70" s="57">
        <v>2112</v>
      </c>
    </row>
    <row r="71" spans="1:6" x14ac:dyDescent="0.25">
      <c r="A71" s="57" t="s">
        <v>62</v>
      </c>
      <c r="B71" s="57" t="s">
        <v>63</v>
      </c>
      <c r="C71" s="58">
        <v>17781.59</v>
      </c>
      <c r="D71" s="57">
        <v>1100119</v>
      </c>
      <c r="E71" s="57">
        <v>1</v>
      </c>
      <c r="F71" s="57">
        <v>2111</v>
      </c>
    </row>
    <row r="72" spans="1:6" x14ac:dyDescent="0.25">
      <c r="A72" s="57" t="s">
        <v>96</v>
      </c>
      <c r="B72" s="57" t="s">
        <v>97</v>
      </c>
      <c r="C72" s="58">
        <f>+C73</f>
        <v>886971.10000000009</v>
      </c>
      <c r="D72" s="57">
        <v>1100119</v>
      </c>
      <c r="E72" s="59" t="s">
        <v>22</v>
      </c>
      <c r="F72" s="57"/>
    </row>
    <row r="73" spans="1:6" x14ac:dyDescent="0.25">
      <c r="A73" s="57" t="s">
        <v>98</v>
      </c>
      <c r="B73" s="57" t="s">
        <v>99</v>
      </c>
      <c r="C73" s="58">
        <f>SUM(C74:C90)</f>
        <v>886971.10000000009</v>
      </c>
      <c r="D73" s="57">
        <v>1100119</v>
      </c>
      <c r="E73" s="59" t="s">
        <v>22</v>
      </c>
      <c r="F73" s="57"/>
    </row>
    <row r="74" spans="1:6" x14ac:dyDescent="0.25">
      <c r="A74" s="57" t="s">
        <v>27</v>
      </c>
      <c r="B74" s="57" t="s">
        <v>28</v>
      </c>
      <c r="C74" s="58">
        <v>566894.02</v>
      </c>
      <c r="D74" s="57">
        <v>1100119</v>
      </c>
      <c r="E74" s="57">
        <v>1</v>
      </c>
      <c r="F74" s="57">
        <v>2111</v>
      </c>
    </row>
    <row r="75" spans="1:6" x14ac:dyDescent="0.25">
      <c r="A75" s="57" t="s">
        <v>29</v>
      </c>
      <c r="B75" s="57" t="s">
        <v>30</v>
      </c>
      <c r="C75" s="58">
        <v>22014.92</v>
      </c>
      <c r="D75" s="57">
        <v>1100119</v>
      </c>
      <c r="E75" s="57">
        <v>1</v>
      </c>
      <c r="F75" s="57">
        <v>2111</v>
      </c>
    </row>
    <row r="76" spans="1:6" x14ac:dyDescent="0.25">
      <c r="A76" s="57" t="s">
        <v>31</v>
      </c>
      <c r="B76" s="57" t="s">
        <v>32</v>
      </c>
      <c r="C76" s="58">
        <v>78735.28</v>
      </c>
      <c r="D76" s="57">
        <v>1100119</v>
      </c>
      <c r="E76" s="57">
        <v>1</v>
      </c>
      <c r="F76" s="57">
        <v>2111</v>
      </c>
    </row>
    <row r="77" spans="1:6" x14ac:dyDescent="0.25">
      <c r="A77" s="57" t="s">
        <v>33</v>
      </c>
      <c r="B77" s="57" t="s">
        <v>34</v>
      </c>
      <c r="C77" s="58">
        <v>93436</v>
      </c>
      <c r="D77" s="57">
        <v>1100119</v>
      </c>
      <c r="E77" s="57">
        <v>1</v>
      </c>
      <c r="F77" s="57">
        <v>2111</v>
      </c>
    </row>
    <row r="78" spans="1:6" x14ac:dyDescent="0.25">
      <c r="A78" s="57" t="s">
        <v>35</v>
      </c>
      <c r="B78" s="57" t="s">
        <v>36</v>
      </c>
      <c r="C78" s="58">
        <v>34418</v>
      </c>
      <c r="D78" s="57">
        <v>1100119</v>
      </c>
      <c r="E78" s="57">
        <v>1</v>
      </c>
      <c r="F78" s="57">
        <v>2111</v>
      </c>
    </row>
    <row r="79" spans="1:6" x14ac:dyDescent="0.25">
      <c r="A79" s="57" t="s">
        <v>70</v>
      </c>
      <c r="B79" s="57" t="s">
        <v>71</v>
      </c>
      <c r="C79" s="58">
        <v>8000</v>
      </c>
      <c r="D79" s="57">
        <v>1100119</v>
      </c>
      <c r="E79" s="57">
        <v>1</v>
      </c>
      <c r="F79" s="57">
        <v>2112</v>
      </c>
    </row>
    <row r="80" spans="1:6" x14ac:dyDescent="0.25">
      <c r="A80" s="57" t="s">
        <v>37</v>
      </c>
      <c r="B80" s="57" t="s">
        <v>38</v>
      </c>
      <c r="C80" s="58">
        <v>21000</v>
      </c>
      <c r="D80" s="57">
        <v>1100119</v>
      </c>
      <c r="E80" s="57">
        <v>1</v>
      </c>
      <c r="F80" s="57">
        <v>2112</v>
      </c>
    </row>
    <row r="81" spans="1:6" x14ac:dyDescent="0.25">
      <c r="A81" s="60">
        <v>3341</v>
      </c>
      <c r="B81" s="57" t="s">
        <v>100</v>
      </c>
      <c r="C81" s="58">
        <v>5120</v>
      </c>
      <c r="D81" s="57">
        <v>1100119</v>
      </c>
      <c r="E81" s="57">
        <v>1</v>
      </c>
      <c r="F81" s="57">
        <v>2112</v>
      </c>
    </row>
    <row r="82" spans="1:6" x14ac:dyDescent="0.25">
      <c r="A82" s="57" t="s">
        <v>43</v>
      </c>
      <c r="B82" s="57" t="s">
        <v>44</v>
      </c>
      <c r="C82" s="58">
        <v>5500</v>
      </c>
      <c r="D82" s="57">
        <v>1100119</v>
      </c>
      <c r="E82" s="57">
        <v>1</v>
      </c>
      <c r="F82" s="57">
        <v>2112</v>
      </c>
    </row>
    <row r="83" spans="1:6" x14ac:dyDescent="0.25">
      <c r="A83" s="57" t="s">
        <v>47</v>
      </c>
      <c r="B83" s="57" t="s">
        <v>95</v>
      </c>
      <c r="C83" s="58">
        <v>3000</v>
      </c>
      <c r="D83" s="57">
        <v>1100119</v>
      </c>
      <c r="E83" s="57">
        <v>1</v>
      </c>
      <c r="F83" s="57">
        <v>2112</v>
      </c>
    </row>
    <row r="84" spans="1:6" x14ac:dyDescent="0.25">
      <c r="A84" s="57" t="s">
        <v>49</v>
      </c>
      <c r="B84" s="57" t="s">
        <v>50</v>
      </c>
      <c r="C84" s="58">
        <v>11500</v>
      </c>
      <c r="D84" s="57">
        <v>1100119</v>
      </c>
      <c r="E84" s="57">
        <v>1</v>
      </c>
      <c r="F84" s="57">
        <v>2112</v>
      </c>
    </row>
    <row r="85" spans="1:6" x14ac:dyDescent="0.25">
      <c r="A85" s="57" t="s">
        <v>52</v>
      </c>
      <c r="B85" s="57" t="s">
        <v>53</v>
      </c>
      <c r="C85" s="58">
        <v>1000</v>
      </c>
      <c r="D85" s="57">
        <v>1100119</v>
      </c>
      <c r="E85" s="57">
        <v>1</v>
      </c>
      <c r="F85" s="57">
        <v>2112</v>
      </c>
    </row>
    <row r="86" spans="1:6" x14ac:dyDescent="0.25">
      <c r="A86" s="57" t="s">
        <v>54</v>
      </c>
      <c r="B86" s="57" t="s">
        <v>101</v>
      </c>
      <c r="C86" s="58">
        <v>1500</v>
      </c>
      <c r="D86" s="57">
        <v>1100119</v>
      </c>
      <c r="E86" s="57">
        <v>1</v>
      </c>
      <c r="F86" s="57">
        <v>2112</v>
      </c>
    </row>
    <row r="87" spans="1:6" x14ac:dyDescent="0.25">
      <c r="A87" s="57" t="s">
        <v>56</v>
      </c>
      <c r="B87" s="57" t="s">
        <v>57</v>
      </c>
      <c r="C87" s="58">
        <v>2500</v>
      </c>
      <c r="D87" s="57">
        <v>1100119</v>
      </c>
      <c r="E87" s="57">
        <v>1</v>
      </c>
      <c r="F87" s="57">
        <v>2112</v>
      </c>
    </row>
    <row r="88" spans="1:6" x14ac:dyDescent="0.25">
      <c r="A88" s="57" t="s">
        <v>58</v>
      </c>
      <c r="B88" s="57" t="s">
        <v>102</v>
      </c>
      <c r="C88" s="58">
        <v>18000</v>
      </c>
      <c r="D88" s="57">
        <v>1100119</v>
      </c>
      <c r="E88" s="57">
        <v>1</v>
      </c>
      <c r="F88" s="57">
        <v>2112</v>
      </c>
    </row>
    <row r="89" spans="1:6" x14ac:dyDescent="0.25">
      <c r="A89" s="57" t="s">
        <v>60</v>
      </c>
      <c r="B89" s="57" t="s">
        <v>61</v>
      </c>
      <c r="C89" s="58">
        <v>1000</v>
      </c>
      <c r="D89" s="57">
        <v>1100119</v>
      </c>
      <c r="E89" s="57">
        <v>1</v>
      </c>
      <c r="F89" s="57">
        <v>2112</v>
      </c>
    </row>
    <row r="90" spans="1:6" x14ac:dyDescent="0.25">
      <c r="A90" s="57" t="s">
        <v>62</v>
      </c>
      <c r="B90" s="57" t="s">
        <v>63</v>
      </c>
      <c r="C90" s="58">
        <v>13352.88</v>
      </c>
      <c r="D90" s="57">
        <v>1100119</v>
      </c>
      <c r="E90" s="57">
        <v>1</v>
      </c>
      <c r="F90" s="57">
        <v>2111</v>
      </c>
    </row>
    <row r="91" spans="1:6" x14ac:dyDescent="0.25">
      <c r="A91" s="57" t="s">
        <v>103</v>
      </c>
      <c r="B91" s="57" t="s">
        <v>104</v>
      </c>
      <c r="C91" s="58">
        <f>+C92</f>
        <v>3701139.93</v>
      </c>
      <c r="D91" s="57">
        <v>1100119</v>
      </c>
      <c r="E91" s="59" t="s">
        <v>22</v>
      </c>
      <c r="F91" s="57"/>
    </row>
    <row r="92" spans="1:6" x14ac:dyDescent="0.25">
      <c r="A92" s="57" t="s">
        <v>105</v>
      </c>
      <c r="B92" s="57" t="s">
        <v>106</v>
      </c>
      <c r="C92" s="58">
        <f>SUM(C93:C109)</f>
        <v>3701139.93</v>
      </c>
      <c r="D92" s="57">
        <v>1100119</v>
      </c>
      <c r="E92" s="59" t="s">
        <v>22</v>
      </c>
      <c r="F92" s="57"/>
    </row>
    <row r="93" spans="1:6" x14ac:dyDescent="0.25">
      <c r="A93" s="57" t="s">
        <v>27</v>
      </c>
      <c r="B93" s="57" t="s">
        <v>28</v>
      </c>
      <c r="C93" s="58">
        <v>2441024.06</v>
      </c>
      <c r="D93" s="57">
        <v>1100119</v>
      </c>
      <c r="E93" s="57">
        <v>1</v>
      </c>
      <c r="F93" s="57">
        <v>2111</v>
      </c>
    </row>
    <row r="94" spans="1:6" x14ac:dyDescent="0.25">
      <c r="A94" s="60">
        <v>1312</v>
      </c>
      <c r="B94" s="57" t="s">
        <v>107</v>
      </c>
      <c r="C94" s="58">
        <v>70346.490000000005</v>
      </c>
      <c r="D94" s="57">
        <v>1100119</v>
      </c>
      <c r="E94" s="57">
        <v>1</v>
      </c>
      <c r="F94" s="57">
        <v>2111</v>
      </c>
    </row>
    <row r="95" spans="1:6" x14ac:dyDescent="0.25">
      <c r="A95" s="57" t="s">
        <v>29</v>
      </c>
      <c r="B95" s="57" t="s">
        <v>30</v>
      </c>
      <c r="C95" s="58">
        <v>95101.5</v>
      </c>
      <c r="D95" s="57">
        <v>1100119</v>
      </c>
      <c r="E95" s="57">
        <v>1</v>
      </c>
      <c r="F95" s="57">
        <v>2111</v>
      </c>
    </row>
    <row r="96" spans="1:6" x14ac:dyDescent="0.25">
      <c r="A96" s="57" t="s">
        <v>31</v>
      </c>
      <c r="B96" s="57" t="s">
        <v>32</v>
      </c>
      <c r="C96" s="58">
        <v>338152.88</v>
      </c>
      <c r="D96" s="57">
        <v>1100119</v>
      </c>
      <c r="E96" s="57">
        <v>1</v>
      </c>
      <c r="F96" s="57">
        <v>2111</v>
      </c>
    </row>
    <row r="97" spans="1:6" x14ac:dyDescent="0.25">
      <c r="A97" s="57" t="s">
        <v>33</v>
      </c>
      <c r="B97" s="57" t="s">
        <v>34</v>
      </c>
      <c r="C97" s="58">
        <v>396663</v>
      </c>
      <c r="D97" s="57">
        <v>1100119</v>
      </c>
      <c r="E97" s="57">
        <v>1</v>
      </c>
      <c r="F97" s="57">
        <v>2111</v>
      </c>
    </row>
    <row r="98" spans="1:6" x14ac:dyDescent="0.25">
      <c r="A98" s="57" t="s">
        <v>35</v>
      </c>
      <c r="B98" s="57" t="s">
        <v>36</v>
      </c>
      <c r="C98" s="58">
        <v>147856</v>
      </c>
      <c r="D98" s="57">
        <v>1100119</v>
      </c>
      <c r="E98" s="57">
        <v>1</v>
      </c>
      <c r="F98" s="57">
        <v>2111</v>
      </c>
    </row>
    <row r="99" spans="1:6" x14ac:dyDescent="0.25">
      <c r="A99" s="60">
        <v>1522</v>
      </c>
      <c r="B99" s="57" t="s">
        <v>108</v>
      </c>
      <c r="C99" s="58">
        <v>71136.899999999994</v>
      </c>
      <c r="D99" s="57">
        <v>1100119</v>
      </c>
      <c r="E99" s="57">
        <v>1</v>
      </c>
      <c r="F99" s="57">
        <v>2111</v>
      </c>
    </row>
    <row r="100" spans="1:6" x14ac:dyDescent="0.25">
      <c r="A100" s="57" t="s">
        <v>70</v>
      </c>
      <c r="B100" s="57" t="s">
        <v>71</v>
      </c>
      <c r="C100" s="58">
        <v>18000</v>
      </c>
      <c r="D100" s="57">
        <v>1100119</v>
      </c>
      <c r="E100" s="57">
        <v>1</v>
      </c>
      <c r="F100" s="57">
        <v>2112</v>
      </c>
    </row>
    <row r="101" spans="1:6" x14ac:dyDescent="0.25">
      <c r="A101" s="57" t="s">
        <v>37</v>
      </c>
      <c r="B101" s="57" t="s">
        <v>38</v>
      </c>
      <c r="C101" s="58">
        <v>23000</v>
      </c>
      <c r="D101" s="57">
        <v>1100119</v>
      </c>
      <c r="E101" s="57">
        <v>1</v>
      </c>
      <c r="F101" s="57">
        <v>2112</v>
      </c>
    </row>
    <row r="102" spans="1:6" x14ac:dyDescent="0.25">
      <c r="A102" s="57" t="s">
        <v>43</v>
      </c>
      <c r="B102" s="57" t="s">
        <v>44</v>
      </c>
      <c r="C102" s="58">
        <v>7500</v>
      </c>
      <c r="D102" s="57">
        <v>1100119</v>
      </c>
      <c r="E102" s="57">
        <v>1</v>
      </c>
      <c r="F102" s="57">
        <v>2112</v>
      </c>
    </row>
    <row r="103" spans="1:6" x14ac:dyDescent="0.25">
      <c r="A103" s="57" t="s">
        <v>47</v>
      </c>
      <c r="B103" s="57" t="s">
        <v>95</v>
      </c>
      <c r="C103" s="58">
        <v>15000</v>
      </c>
      <c r="D103" s="57">
        <v>1100119</v>
      </c>
      <c r="E103" s="57">
        <v>1</v>
      </c>
      <c r="F103" s="57">
        <v>2112</v>
      </c>
    </row>
    <row r="104" spans="1:6" x14ac:dyDescent="0.25">
      <c r="A104" s="57" t="s">
        <v>49</v>
      </c>
      <c r="B104" s="57" t="s">
        <v>73</v>
      </c>
      <c r="C104" s="58">
        <v>10000</v>
      </c>
      <c r="D104" s="57">
        <v>1100119</v>
      </c>
      <c r="E104" s="57">
        <v>1</v>
      </c>
      <c r="F104" s="57">
        <v>2112</v>
      </c>
    </row>
    <row r="105" spans="1:6" x14ac:dyDescent="0.25">
      <c r="A105" s="57" t="s">
        <v>52</v>
      </c>
      <c r="B105" s="57" t="s">
        <v>53</v>
      </c>
      <c r="C105" s="58">
        <v>1000</v>
      </c>
      <c r="D105" s="57">
        <v>1100119</v>
      </c>
      <c r="E105" s="57">
        <v>1</v>
      </c>
      <c r="F105" s="57">
        <v>2112</v>
      </c>
    </row>
    <row r="106" spans="1:6" x14ac:dyDescent="0.25">
      <c r="A106" s="57" t="s">
        <v>54</v>
      </c>
      <c r="B106" s="57" t="s">
        <v>74</v>
      </c>
      <c r="C106" s="58">
        <v>1500</v>
      </c>
      <c r="D106" s="57">
        <v>1100119</v>
      </c>
      <c r="E106" s="57">
        <v>1</v>
      </c>
      <c r="F106" s="57">
        <v>2112</v>
      </c>
    </row>
    <row r="107" spans="1:6" x14ac:dyDescent="0.25">
      <c r="A107" s="57" t="s">
        <v>56</v>
      </c>
      <c r="B107" s="57" t="s">
        <v>57</v>
      </c>
      <c r="C107" s="58">
        <v>5000</v>
      </c>
      <c r="D107" s="57">
        <v>1100119</v>
      </c>
      <c r="E107" s="57">
        <v>1</v>
      </c>
      <c r="F107" s="57">
        <v>2112</v>
      </c>
    </row>
    <row r="108" spans="1:6" x14ac:dyDescent="0.25">
      <c r="A108" s="57" t="s">
        <v>60</v>
      </c>
      <c r="B108" s="57" t="s">
        <v>61</v>
      </c>
      <c r="C108" s="58">
        <v>2500</v>
      </c>
      <c r="D108" s="57">
        <v>1100119</v>
      </c>
      <c r="E108" s="57">
        <v>1</v>
      </c>
      <c r="F108" s="57">
        <v>2112</v>
      </c>
    </row>
    <row r="109" spans="1:6" x14ac:dyDescent="0.25">
      <c r="A109" s="57" t="s">
        <v>62</v>
      </c>
      <c r="B109" s="57" t="s">
        <v>63</v>
      </c>
      <c r="C109" s="58">
        <v>57359.1</v>
      </c>
      <c r="D109" s="57">
        <v>1100119</v>
      </c>
      <c r="E109" s="57">
        <v>1</v>
      </c>
      <c r="F109" s="57">
        <v>2111</v>
      </c>
    </row>
  </sheetData>
  <autoFilter ref="A3:F109" xr:uid="{00000000-0009-0000-0000-000001000000}"/>
  <mergeCells count="2">
    <mergeCell ref="A1:F1"/>
    <mergeCell ref="A2:F2"/>
  </mergeCells>
  <printOptions horizontalCentered="1"/>
  <pageMargins left="0.25" right="0.25" top="0.75" bottom="0.75" header="0.3" footer="0.3"/>
  <pageSetup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pageSetUpPr fitToPage="1"/>
  </sheetPr>
  <dimension ref="A1:F101"/>
  <sheetViews>
    <sheetView workbookViewId="0">
      <pane ySplit="3" topLeftCell="A4" activePane="bottomLeft" state="frozen"/>
      <selection activeCell="Z34" sqref="Z34"/>
      <selection pane="bottomLeft" activeCell="Z34" sqref="Z34"/>
    </sheetView>
  </sheetViews>
  <sheetFormatPr baseColWidth="10" defaultColWidth="11.42578125" defaultRowHeight="15" x14ac:dyDescent="0.25"/>
  <cols>
    <col min="1" max="1" width="16.7109375" customWidth="1"/>
    <col min="2" max="2" width="83.7109375" bestFit="1" customWidth="1"/>
    <col min="3" max="3" width="18.7109375" customWidth="1"/>
  </cols>
  <sheetData>
    <row r="1" spans="1:6" ht="49.5" hidden="1" customHeight="1" x14ac:dyDescent="0.25">
      <c r="A1" s="68" t="s">
        <v>109</v>
      </c>
      <c r="B1" s="68"/>
      <c r="C1" s="68"/>
    </row>
    <row r="2" spans="1:6" ht="14.45" customHeight="1" x14ac:dyDescent="0.25">
      <c r="A2" s="63" t="s">
        <v>2</v>
      </c>
      <c r="B2" s="63"/>
      <c r="C2" s="63"/>
      <c r="D2" s="62"/>
      <c r="E2" s="62"/>
      <c r="F2" s="62"/>
    </row>
    <row r="3" spans="1:6" ht="25.5" customHeight="1" x14ac:dyDescent="0.25">
      <c r="A3" s="69" t="s">
        <v>110</v>
      </c>
      <c r="B3" s="70"/>
      <c r="C3" s="61" t="s">
        <v>111</v>
      </c>
    </row>
    <row r="4" spans="1:6" x14ac:dyDescent="0.25">
      <c r="A4" s="5">
        <v>1000</v>
      </c>
      <c r="B4" s="6" t="s">
        <v>0</v>
      </c>
      <c r="C4" s="7">
        <f>+C5+C8+C16+C22</f>
        <v>10618207.689999999</v>
      </c>
    </row>
    <row r="5" spans="1:6" x14ac:dyDescent="0.25">
      <c r="A5" s="8">
        <v>1100</v>
      </c>
      <c r="B5" s="9" t="s">
        <v>112</v>
      </c>
      <c r="C5" s="10">
        <f>SUM(C6:C7)</f>
        <v>7468478.5</v>
      </c>
    </row>
    <row r="6" spans="1:6" hidden="1" x14ac:dyDescent="0.25">
      <c r="A6" s="11">
        <v>113</v>
      </c>
      <c r="B6" s="12" t="s">
        <v>113</v>
      </c>
      <c r="C6" s="13"/>
    </row>
    <row r="7" spans="1:6" x14ac:dyDescent="0.25">
      <c r="A7" s="11">
        <v>1131</v>
      </c>
      <c r="B7" s="12" t="s">
        <v>114</v>
      </c>
      <c r="C7" s="13">
        <v>7468478.5</v>
      </c>
    </row>
    <row r="8" spans="1:6" x14ac:dyDescent="0.25">
      <c r="A8" s="8">
        <v>1300</v>
      </c>
      <c r="B8" s="9" t="s">
        <v>115</v>
      </c>
      <c r="C8" s="10">
        <f>SUM(C9:C15)</f>
        <v>1402766.29</v>
      </c>
    </row>
    <row r="9" spans="1:6" hidden="1" x14ac:dyDescent="0.25">
      <c r="A9" s="11">
        <v>131</v>
      </c>
      <c r="B9" s="12" t="s">
        <v>116</v>
      </c>
      <c r="C9" s="13"/>
    </row>
    <row r="10" spans="1:6" x14ac:dyDescent="0.25">
      <c r="A10" s="11">
        <v>1312</v>
      </c>
      <c r="B10" s="12" t="s">
        <v>107</v>
      </c>
      <c r="C10" s="13">
        <v>70346.490000000005</v>
      </c>
    </row>
    <row r="11" spans="1:6" hidden="1" x14ac:dyDescent="0.25">
      <c r="A11" s="11">
        <v>132</v>
      </c>
      <c r="B11" s="12" t="s">
        <v>117</v>
      </c>
      <c r="C11" s="13"/>
    </row>
    <row r="12" spans="1:6" x14ac:dyDescent="0.25">
      <c r="A12" s="11">
        <v>1321</v>
      </c>
      <c r="B12" s="12" t="s">
        <v>118</v>
      </c>
      <c r="C12" s="13">
        <v>295009.36</v>
      </c>
    </row>
    <row r="13" spans="1:6" x14ac:dyDescent="0.25">
      <c r="A13" s="11">
        <v>1323</v>
      </c>
      <c r="B13" s="12" t="s">
        <v>119</v>
      </c>
      <c r="C13" s="13">
        <v>1036410.44</v>
      </c>
    </row>
    <row r="14" spans="1:6" hidden="1" x14ac:dyDescent="0.25">
      <c r="A14" s="11">
        <v>133</v>
      </c>
      <c r="B14" s="12" t="s">
        <v>120</v>
      </c>
      <c r="C14" s="13"/>
    </row>
    <row r="15" spans="1:6" x14ac:dyDescent="0.25">
      <c r="A15" s="11">
        <v>1331</v>
      </c>
      <c r="B15" s="12" t="s">
        <v>121</v>
      </c>
      <c r="C15" s="13">
        <v>1000</v>
      </c>
    </row>
    <row r="16" spans="1:6" x14ac:dyDescent="0.25">
      <c r="A16" s="8">
        <v>1400</v>
      </c>
      <c r="B16" s="9" t="s">
        <v>122</v>
      </c>
      <c r="C16" s="10">
        <f>SUM(C17:C21)</f>
        <v>1675826</v>
      </c>
    </row>
    <row r="17" spans="1:3" hidden="1" x14ac:dyDescent="0.25">
      <c r="A17" s="11">
        <v>141</v>
      </c>
      <c r="B17" s="12" t="s">
        <v>123</v>
      </c>
      <c r="C17" s="13"/>
    </row>
    <row r="18" spans="1:3" x14ac:dyDescent="0.25">
      <c r="A18" s="11">
        <v>1411</v>
      </c>
      <c r="B18" s="12" t="s">
        <v>82</v>
      </c>
      <c r="C18" s="13">
        <v>10465</v>
      </c>
    </row>
    <row r="19" spans="1:3" x14ac:dyDescent="0.25">
      <c r="A19" s="11">
        <v>1413</v>
      </c>
      <c r="B19" s="12" t="s">
        <v>34</v>
      </c>
      <c r="C19" s="13">
        <v>1212038</v>
      </c>
    </row>
    <row r="20" spans="1:3" hidden="1" x14ac:dyDescent="0.25">
      <c r="A20" s="11">
        <v>142</v>
      </c>
      <c r="B20" s="12" t="s">
        <v>124</v>
      </c>
      <c r="C20" s="13"/>
    </row>
    <row r="21" spans="1:3" x14ac:dyDescent="0.25">
      <c r="A21" s="11">
        <v>1421</v>
      </c>
      <c r="B21" s="12" t="s">
        <v>36</v>
      </c>
      <c r="C21" s="13">
        <v>453323</v>
      </c>
    </row>
    <row r="22" spans="1:3" x14ac:dyDescent="0.25">
      <c r="A22" s="8">
        <v>1500</v>
      </c>
      <c r="B22" s="9" t="s">
        <v>125</v>
      </c>
      <c r="C22" s="10">
        <f>SUM(C23:C24)</f>
        <v>71136.899999999994</v>
      </c>
    </row>
    <row r="23" spans="1:3" hidden="1" x14ac:dyDescent="0.25">
      <c r="A23" s="11">
        <v>152</v>
      </c>
      <c r="B23" s="12" t="s">
        <v>126</v>
      </c>
      <c r="C23" s="13"/>
    </row>
    <row r="24" spans="1:3" x14ac:dyDescent="0.25">
      <c r="A24" s="11">
        <v>1522</v>
      </c>
      <c r="B24" s="12" t="s">
        <v>127</v>
      </c>
      <c r="C24" s="13">
        <v>71136.899999999994</v>
      </c>
    </row>
    <row r="25" spans="1:3" x14ac:dyDescent="0.25">
      <c r="A25" s="14">
        <v>2000</v>
      </c>
      <c r="B25" s="15" t="s">
        <v>128</v>
      </c>
      <c r="C25" s="16">
        <f>+C26+C33</f>
        <v>393500</v>
      </c>
    </row>
    <row r="26" spans="1:3" x14ac:dyDescent="0.25">
      <c r="A26" s="8">
        <v>2100</v>
      </c>
      <c r="B26" s="9" t="s">
        <v>129</v>
      </c>
      <c r="C26" s="10">
        <f>SUM(C27:C32)</f>
        <v>215000</v>
      </c>
    </row>
    <row r="27" spans="1:3" hidden="1" x14ac:dyDescent="0.25">
      <c r="A27" s="11">
        <v>211</v>
      </c>
      <c r="B27" s="12" t="s">
        <v>130</v>
      </c>
      <c r="C27" s="13"/>
    </row>
    <row r="28" spans="1:3" x14ac:dyDescent="0.25">
      <c r="A28" s="11">
        <v>2111</v>
      </c>
      <c r="B28" s="12" t="s">
        <v>69</v>
      </c>
      <c r="C28" s="13">
        <v>73000</v>
      </c>
    </row>
    <row r="29" spans="1:3" hidden="1" x14ac:dyDescent="0.25">
      <c r="A29" s="11">
        <v>212</v>
      </c>
      <c r="B29" s="12" t="s">
        <v>131</v>
      </c>
      <c r="C29" s="13"/>
    </row>
    <row r="30" spans="1:3" x14ac:dyDescent="0.25">
      <c r="A30" s="11">
        <v>2121</v>
      </c>
      <c r="B30" s="12" t="s">
        <v>131</v>
      </c>
      <c r="C30" s="13">
        <v>129000</v>
      </c>
    </row>
    <row r="31" spans="1:3" hidden="1" x14ac:dyDescent="0.25">
      <c r="A31" s="11">
        <v>216</v>
      </c>
      <c r="B31" s="12" t="s">
        <v>84</v>
      </c>
      <c r="C31" s="13"/>
    </row>
    <row r="32" spans="1:3" x14ac:dyDescent="0.25">
      <c r="A32" s="11">
        <v>2161</v>
      </c>
      <c r="B32" s="12" t="s">
        <v>84</v>
      </c>
      <c r="C32" s="13">
        <v>13000</v>
      </c>
    </row>
    <row r="33" spans="1:3" x14ac:dyDescent="0.25">
      <c r="A33" s="8">
        <v>2600</v>
      </c>
      <c r="B33" s="9" t="s">
        <v>132</v>
      </c>
      <c r="C33" s="10">
        <f>SUM(C34:C35)</f>
        <v>178500</v>
      </c>
    </row>
    <row r="34" spans="1:3" hidden="1" x14ac:dyDescent="0.25">
      <c r="A34" s="11">
        <v>261</v>
      </c>
      <c r="B34" s="12" t="s">
        <v>133</v>
      </c>
      <c r="C34" s="13"/>
    </row>
    <row r="35" spans="1:3" x14ac:dyDescent="0.25">
      <c r="A35" s="11">
        <v>2612</v>
      </c>
      <c r="B35" s="12" t="s">
        <v>134</v>
      </c>
      <c r="C35" s="13">
        <v>178500</v>
      </c>
    </row>
    <row r="36" spans="1:3" x14ac:dyDescent="0.25">
      <c r="A36" s="14">
        <v>3000</v>
      </c>
      <c r="B36" s="15" t="s">
        <v>1</v>
      </c>
      <c r="C36" s="16">
        <f>+C37+C49+C56+C59+C68+C77+C80</f>
        <v>1769232.49</v>
      </c>
    </row>
    <row r="37" spans="1:3" x14ac:dyDescent="0.25">
      <c r="A37" s="8">
        <v>3100</v>
      </c>
      <c r="B37" s="9" t="s">
        <v>135</v>
      </c>
      <c r="C37" s="10">
        <f>SUM(C38:C48)</f>
        <v>131700</v>
      </c>
    </row>
    <row r="38" spans="1:3" hidden="1" x14ac:dyDescent="0.25">
      <c r="A38" s="11">
        <v>311</v>
      </c>
      <c r="B38" s="12" t="s">
        <v>136</v>
      </c>
      <c r="C38" s="13"/>
    </row>
    <row r="39" spans="1:3" x14ac:dyDescent="0.25">
      <c r="A39" s="11">
        <v>3111</v>
      </c>
      <c r="B39" s="12" t="s">
        <v>136</v>
      </c>
      <c r="C39" s="13">
        <v>90000</v>
      </c>
    </row>
    <row r="40" spans="1:3" hidden="1" x14ac:dyDescent="0.25">
      <c r="A40" s="11">
        <v>314</v>
      </c>
      <c r="B40" s="12" t="s">
        <v>137</v>
      </c>
      <c r="C40" s="13"/>
    </row>
    <row r="41" spans="1:3" x14ac:dyDescent="0.25">
      <c r="A41" s="11">
        <v>3141</v>
      </c>
      <c r="B41" s="12" t="s">
        <v>137</v>
      </c>
      <c r="C41" s="13">
        <v>37500</v>
      </c>
    </row>
    <row r="42" spans="1:3" hidden="1" x14ac:dyDescent="0.25">
      <c r="A42" s="11">
        <v>315</v>
      </c>
      <c r="B42" s="12" t="s">
        <v>138</v>
      </c>
      <c r="C42" s="13"/>
    </row>
    <row r="43" spans="1:3" x14ac:dyDescent="0.25">
      <c r="A43" s="11">
        <v>3151</v>
      </c>
      <c r="B43" s="12" t="s">
        <v>138</v>
      </c>
      <c r="C43" s="13">
        <v>1500</v>
      </c>
    </row>
    <row r="44" spans="1:3" hidden="1" x14ac:dyDescent="0.25">
      <c r="A44" s="11">
        <v>3152</v>
      </c>
      <c r="B44" s="12" t="s">
        <v>139</v>
      </c>
      <c r="C44" s="13">
        <v>0</v>
      </c>
    </row>
    <row r="45" spans="1:3" hidden="1" x14ac:dyDescent="0.25">
      <c r="A45" s="11">
        <v>317</v>
      </c>
      <c r="B45" s="12" t="s">
        <v>140</v>
      </c>
      <c r="C45" s="13"/>
    </row>
    <row r="46" spans="1:3" x14ac:dyDescent="0.25">
      <c r="A46" s="11">
        <v>3171</v>
      </c>
      <c r="B46" s="12" t="s">
        <v>140</v>
      </c>
      <c r="C46" s="13">
        <v>1700</v>
      </c>
    </row>
    <row r="47" spans="1:3" hidden="1" x14ac:dyDescent="0.25">
      <c r="A47" s="11">
        <v>318</v>
      </c>
      <c r="B47" s="12" t="s">
        <v>141</v>
      </c>
      <c r="C47" s="13"/>
    </row>
    <row r="48" spans="1:3" x14ac:dyDescent="0.25">
      <c r="A48" s="11">
        <v>3181</v>
      </c>
      <c r="B48" s="12" t="s">
        <v>141</v>
      </c>
      <c r="C48" s="13">
        <v>1000</v>
      </c>
    </row>
    <row r="49" spans="1:3" x14ac:dyDescent="0.25">
      <c r="A49" s="8">
        <v>3300</v>
      </c>
      <c r="B49" s="9" t="s">
        <v>142</v>
      </c>
      <c r="C49" s="10">
        <f>SUM(C50:C55)</f>
        <v>1169920</v>
      </c>
    </row>
    <row r="50" spans="1:3" hidden="1" x14ac:dyDescent="0.25">
      <c r="A50" s="11">
        <v>334</v>
      </c>
      <c r="B50" s="12" t="s">
        <v>143</v>
      </c>
      <c r="C50" s="13"/>
    </row>
    <row r="51" spans="1:3" x14ac:dyDescent="0.25">
      <c r="A51" s="11">
        <v>3341</v>
      </c>
      <c r="B51" s="12" t="s">
        <v>143</v>
      </c>
      <c r="C51" s="13">
        <v>5120</v>
      </c>
    </row>
    <row r="52" spans="1:3" hidden="1" x14ac:dyDescent="0.25">
      <c r="A52" s="11">
        <v>335</v>
      </c>
      <c r="B52" s="12" t="s">
        <v>144</v>
      </c>
      <c r="C52" s="13"/>
    </row>
    <row r="53" spans="1:3" x14ac:dyDescent="0.25">
      <c r="A53" s="11">
        <v>3353</v>
      </c>
      <c r="B53" s="12" t="s">
        <v>145</v>
      </c>
      <c r="C53" s="13">
        <v>1156800</v>
      </c>
    </row>
    <row r="54" spans="1:3" hidden="1" x14ac:dyDescent="0.25">
      <c r="A54" s="11">
        <v>338</v>
      </c>
      <c r="B54" s="12" t="s">
        <v>92</v>
      </c>
      <c r="C54" s="13"/>
    </row>
    <row r="55" spans="1:3" x14ac:dyDescent="0.25">
      <c r="A55" s="11">
        <v>3381</v>
      </c>
      <c r="B55" s="12" t="s">
        <v>92</v>
      </c>
      <c r="C55" s="13">
        <v>8000</v>
      </c>
    </row>
    <row r="56" spans="1:3" x14ac:dyDescent="0.25">
      <c r="A56" s="8">
        <v>3400</v>
      </c>
      <c r="B56" s="9" t="s">
        <v>146</v>
      </c>
      <c r="C56" s="10">
        <f>SUM(C57:C58)</f>
        <v>46000</v>
      </c>
    </row>
    <row r="57" spans="1:3" hidden="1" x14ac:dyDescent="0.25">
      <c r="A57" s="11">
        <v>345</v>
      </c>
      <c r="B57" s="12" t="s">
        <v>147</v>
      </c>
      <c r="C57" s="13"/>
    </row>
    <row r="58" spans="1:3" x14ac:dyDescent="0.25">
      <c r="A58" s="11">
        <v>3451</v>
      </c>
      <c r="B58" s="12" t="s">
        <v>147</v>
      </c>
      <c r="C58" s="13">
        <v>46000</v>
      </c>
    </row>
    <row r="59" spans="1:3" x14ac:dyDescent="0.25">
      <c r="A59" s="8">
        <v>3500</v>
      </c>
      <c r="B59" s="9" t="s">
        <v>148</v>
      </c>
      <c r="C59" s="10">
        <f>SUM(C60:C67)</f>
        <v>125500</v>
      </c>
    </row>
    <row r="60" spans="1:3" hidden="1" x14ac:dyDescent="0.25">
      <c r="A60" s="11">
        <v>351</v>
      </c>
      <c r="B60" s="12" t="s">
        <v>149</v>
      </c>
      <c r="C60" s="13"/>
    </row>
    <row r="61" spans="1:3" x14ac:dyDescent="0.25">
      <c r="A61" s="11">
        <v>3511</v>
      </c>
      <c r="B61" s="12" t="s">
        <v>150</v>
      </c>
      <c r="C61" s="13">
        <v>12000</v>
      </c>
    </row>
    <row r="62" spans="1:3" ht="26.25" hidden="1" x14ac:dyDescent="0.25">
      <c r="A62" s="11">
        <v>352</v>
      </c>
      <c r="B62" s="12" t="s">
        <v>151</v>
      </c>
      <c r="C62" s="13"/>
    </row>
    <row r="63" spans="1:3" x14ac:dyDescent="0.25">
      <c r="A63" s="11">
        <v>3521</v>
      </c>
      <c r="B63" s="12" t="s">
        <v>152</v>
      </c>
      <c r="C63" s="13">
        <v>3000</v>
      </c>
    </row>
    <row r="64" spans="1:3" hidden="1" x14ac:dyDescent="0.25">
      <c r="A64" s="11">
        <v>353</v>
      </c>
      <c r="B64" s="12" t="s">
        <v>48</v>
      </c>
      <c r="C64" s="13"/>
    </row>
    <row r="65" spans="1:3" x14ac:dyDescent="0.25">
      <c r="A65" s="11">
        <v>3531</v>
      </c>
      <c r="B65" s="12" t="s">
        <v>48</v>
      </c>
      <c r="C65" s="13">
        <v>38000</v>
      </c>
    </row>
    <row r="66" spans="1:3" hidden="1" x14ac:dyDescent="0.25">
      <c r="A66" s="11">
        <v>355</v>
      </c>
      <c r="B66" s="12" t="s">
        <v>153</v>
      </c>
      <c r="C66" s="13"/>
    </row>
    <row r="67" spans="1:3" x14ac:dyDescent="0.25">
      <c r="A67" s="11">
        <v>3551</v>
      </c>
      <c r="B67" s="12" t="s">
        <v>154</v>
      </c>
      <c r="C67" s="13">
        <v>72500</v>
      </c>
    </row>
    <row r="68" spans="1:3" x14ac:dyDescent="0.25">
      <c r="A68" s="8">
        <v>3700</v>
      </c>
      <c r="B68" s="9" t="s">
        <v>155</v>
      </c>
      <c r="C68" s="10">
        <f>SUM(C69:C76)</f>
        <v>49500</v>
      </c>
    </row>
    <row r="69" spans="1:3" hidden="1" x14ac:dyDescent="0.25">
      <c r="A69" s="11">
        <v>371</v>
      </c>
      <c r="B69" s="12" t="s">
        <v>156</v>
      </c>
      <c r="C69" s="13"/>
    </row>
    <row r="70" spans="1:3" x14ac:dyDescent="0.25">
      <c r="A70" s="11">
        <v>3711</v>
      </c>
      <c r="B70" s="12" t="s">
        <v>157</v>
      </c>
      <c r="C70" s="13">
        <v>4000</v>
      </c>
    </row>
    <row r="71" spans="1:3" hidden="1" x14ac:dyDescent="0.25">
      <c r="A71" s="11">
        <v>372</v>
      </c>
      <c r="B71" s="12" t="s">
        <v>158</v>
      </c>
      <c r="C71" s="13"/>
    </row>
    <row r="72" spans="1:3" x14ac:dyDescent="0.25">
      <c r="A72" s="11">
        <v>3721</v>
      </c>
      <c r="B72" s="12" t="s">
        <v>53</v>
      </c>
      <c r="C72" s="13">
        <v>6500</v>
      </c>
    </row>
    <row r="73" spans="1:3" hidden="1" x14ac:dyDescent="0.25">
      <c r="A73" s="11">
        <v>375</v>
      </c>
      <c r="B73" s="12" t="s">
        <v>159</v>
      </c>
      <c r="C73" s="13"/>
    </row>
    <row r="74" spans="1:3" x14ac:dyDescent="0.25">
      <c r="A74" s="11">
        <v>3751</v>
      </c>
      <c r="B74" s="12" t="s">
        <v>160</v>
      </c>
      <c r="C74" s="13">
        <v>20000</v>
      </c>
    </row>
    <row r="75" spans="1:3" hidden="1" x14ac:dyDescent="0.25">
      <c r="A75" s="11">
        <v>379</v>
      </c>
      <c r="B75" s="12" t="s">
        <v>161</v>
      </c>
      <c r="C75" s="13"/>
    </row>
    <row r="76" spans="1:3" x14ac:dyDescent="0.25">
      <c r="A76" s="11">
        <v>3791</v>
      </c>
      <c r="B76" s="12" t="s">
        <v>161</v>
      </c>
      <c r="C76" s="13">
        <v>19000</v>
      </c>
    </row>
    <row r="77" spans="1:3" x14ac:dyDescent="0.25">
      <c r="A77" s="8">
        <v>3800</v>
      </c>
      <c r="B77" s="9" t="s">
        <v>162</v>
      </c>
      <c r="C77" s="10">
        <f>SUM(C78:C79)</f>
        <v>63141</v>
      </c>
    </row>
    <row r="78" spans="1:3" hidden="1" x14ac:dyDescent="0.25">
      <c r="A78" s="11">
        <v>385</v>
      </c>
      <c r="B78" s="12" t="s">
        <v>163</v>
      </c>
      <c r="C78" s="13"/>
    </row>
    <row r="79" spans="1:3" x14ac:dyDescent="0.25">
      <c r="A79" s="11">
        <v>3852</v>
      </c>
      <c r="B79" s="12" t="s">
        <v>59</v>
      </c>
      <c r="C79" s="13">
        <v>63141</v>
      </c>
    </row>
    <row r="80" spans="1:3" x14ac:dyDescent="0.25">
      <c r="A80" s="8">
        <v>3900</v>
      </c>
      <c r="B80" s="9" t="s">
        <v>164</v>
      </c>
      <c r="C80" s="10">
        <f>SUM(C81:C84)</f>
        <v>183471.49</v>
      </c>
    </row>
    <row r="81" spans="1:3" ht="15" hidden="1" customHeight="1" x14ac:dyDescent="0.25">
      <c r="A81" s="11">
        <v>392</v>
      </c>
      <c r="B81" s="12" t="s">
        <v>165</v>
      </c>
      <c r="C81" s="13"/>
    </row>
    <row r="82" spans="1:3" x14ac:dyDescent="0.25">
      <c r="A82" s="11">
        <v>3921</v>
      </c>
      <c r="B82" s="12" t="s">
        <v>61</v>
      </c>
      <c r="C82" s="13">
        <v>7600</v>
      </c>
    </row>
    <row r="83" spans="1:3" hidden="1" x14ac:dyDescent="0.25">
      <c r="A83" s="11">
        <v>398</v>
      </c>
      <c r="B83" s="12" t="s">
        <v>166</v>
      </c>
      <c r="C83" s="13"/>
    </row>
    <row r="84" spans="1:3" x14ac:dyDescent="0.25">
      <c r="A84" s="11">
        <v>3981</v>
      </c>
      <c r="B84" s="12" t="s">
        <v>63</v>
      </c>
      <c r="C84" s="13">
        <v>175871.49</v>
      </c>
    </row>
    <row r="85" spans="1:3" ht="15" customHeight="1" x14ac:dyDescent="0.25">
      <c r="A85" s="71" t="s">
        <v>167</v>
      </c>
      <c r="B85" s="72"/>
      <c r="C85" s="17">
        <f>+C4+C25+C36</f>
        <v>12780940.18</v>
      </c>
    </row>
    <row r="99" spans="1:3" ht="35.25" customHeight="1" x14ac:dyDescent="0.25">
      <c r="A99" s="73" t="s">
        <v>168</v>
      </c>
      <c r="B99" s="73"/>
      <c r="C99" s="73"/>
    </row>
    <row r="100" spans="1:3" x14ac:dyDescent="0.25">
      <c r="A100" s="18" t="s">
        <v>169</v>
      </c>
    </row>
    <row r="101" spans="1:3" ht="46.5" customHeight="1" x14ac:dyDescent="0.25">
      <c r="A101" s="73" t="s">
        <v>170</v>
      </c>
      <c r="B101" s="73"/>
      <c r="C101" s="73"/>
    </row>
  </sheetData>
  <autoFilter ref="A4:C85" xr:uid="{00000000-0009-0000-0000-000002000000}">
    <filterColumn colId="2">
      <filters>
        <filter val="1,000.00"/>
        <filter val="1,036,410.44"/>
        <filter val="1,156,800.00"/>
        <filter val="1,169,920.00"/>
        <filter val="1,212,038.00"/>
        <filter val="1,402,766.29"/>
        <filter val="1,500.00"/>
        <filter val="1,675,826.00"/>
        <filter val="1,700.00"/>
        <filter val="1,769,232.49"/>
        <filter val="10,465.00"/>
        <filter val="12,000.00"/>
        <filter val="12,780,940.18"/>
        <filter val="125,500.00"/>
        <filter val="129,000.00"/>
        <filter val="13,000.00"/>
        <filter val="131,700.00"/>
        <filter val="175,871.49"/>
        <filter val="178,500.00"/>
        <filter val="183,471.49"/>
        <filter val="19,000.00"/>
        <filter val="20,000.00"/>
        <filter val="215,000.00"/>
        <filter val="295,009.36"/>
        <filter val="3,000.00"/>
        <filter val="37,500.00"/>
        <filter val="38,000.00"/>
        <filter val="393,500.00"/>
        <filter val="4,000.00"/>
        <filter val="453,323.00"/>
        <filter val="46,000.00"/>
        <filter val="49,500.00"/>
        <filter val="5,120.00"/>
        <filter val="6,500.00"/>
        <filter val="63,141.00"/>
        <filter val="7,468,478.50"/>
        <filter val="7,600.00"/>
        <filter val="70,346.49"/>
        <filter val="71,136.90"/>
        <filter val="72,500.00"/>
        <filter val="73,000.00"/>
        <filter val="8,000.00"/>
        <filter val="90,000.00"/>
      </filters>
    </filterColumn>
  </autoFilter>
  <mergeCells count="6">
    <mergeCell ref="A1:C1"/>
    <mergeCell ref="A3:B3"/>
    <mergeCell ref="A85:B85"/>
    <mergeCell ref="A99:C99"/>
    <mergeCell ref="A101:C101"/>
    <mergeCell ref="A2:C2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"/>
  <sheetViews>
    <sheetView zoomScaleNormal="100" workbookViewId="0">
      <pane ySplit="6" topLeftCell="A7" activePane="bottomLeft" state="frozen"/>
      <selection activeCell="Z34" sqref="Z34"/>
      <selection pane="bottomLeft" activeCell="Z34" sqref="Z34"/>
    </sheetView>
  </sheetViews>
  <sheetFormatPr baseColWidth="10" defaultColWidth="11.42578125" defaultRowHeight="15" x14ac:dyDescent="0.25"/>
  <cols>
    <col min="1" max="1" width="24.85546875" customWidth="1"/>
    <col min="2" max="2" width="45.7109375" bestFit="1" customWidth="1"/>
    <col min="3" max="3" width="19.7109375" bestFit="1" customWidth="1"/>
  </cols>
  <sheetData>
    <row r="1" spans="1:6" ht="52.5" hidden="1" customHeight="1" x14ac:dyDescent="0.25">
      <c r="A1" s="73" t="s">
        <v>171</v>
      </c>
      <c r="B1" s="73"/>
      <c r="C1" s="73"/>
    </row>
    <row r="2" spans="1:6" hidden="1" x14ac:dyDescent="0.25">
      <c r="A2" s="18" t="s">
        <v>169</v>
      </c>
      <c r="B2" s="19"/>
      <c r="C2" s="19"/>
    </row>
    <row r="3" spans="1:6" ht="14.45" customHeight="1" x14ac:dyDescent="0.25">
      <c r="A3" s="63" t="s">
        <v>2</v>
      </c>
      <c r="B3" s="63"/>
      <c r="C3" s="63"/>
      <c r="D3" s="62"/>
      <c r="E3" s="62"/>
      <c r="F3" s="62"/>
    </row>
    <row r="4" spans="1:6" ht="30" customHeight="1" x14ac:dyDescent="0.25">
      <c r="A4" s="74" t="s">
        <v>172</v>
      </c>
      <c r="B4" s="74"/>
      <c r="C4" s="74"/>
    </row>
    <row r="5" spans="1:6" x14ac:dyDescent="0.25">
      <c r="A5" s="18" t="s">
        <v>169</v>
      </c>
      <c r="B5" s="19"/>
      <c r="C5" s="19"/>
    </row>
    <row r="6" spans="1:6" ht="25.5" x14ac:dyDescent="0.25">
      <c r="A6" s="75" t="s">
        <v>173</v>
      </c>
      <c r="B6" s="76"/>
      <c r="C6" s="44" t="s">
        <v>111</v>
      </c>
    </row>
    <row r="7" spans="1:6" x14ac:dyDescent="0.25">
      <c r="A7" s="20">
        <v>1</v>
      </c>
      <c r="B7" s="21" t="s">
        <v>174</v>
      </c>
      <c r="C7" s="22"/>
    </row>
    <row r="8" spans="1:6" x14ac:dyDescent="0.25">
      <c r="A8" s="8" t="s">
        <v>175</v>
      </c>
      <c r="B8" s="9" t="s">
        <v>164</v>
      </c>
      <c r="C8" s="23"/>
    </row>
    <row r="9" spans="1:6" ht="26.25" hidden="1" x14ac:dyDescent="0.25">
      <c r="A9" s="11" t="s">
        <v>176</v>
      </c>
      <c r="B9" s="12" t="s">
        <v>177</v>
      </c>
      <c r="C9" s="24"/>
    </row>
    <row r="10" spans="1:6" x14ac:dyDescent="0.25">
      <c r="A10" s="11" t="s">
        <v>22</v>
      </c>
      <c r="B10" s="12" t="s">
        <v>178</v>
      </c>
      <c r="C10" s="13">
        <v>12780940.18</v>
      </c>
    </row>
    <row r="11" spans="1:6" hidden="1" x14ac:dyDescent="0.25">
      <c r="A11" s="11" t="s">
        <v>179</v>
      </c>
      <c r="B11" s="12" t="s">
        <v>180</v>
      </c>
      <c r="C11" s="24"/>
    </row>
    <row r="12" spans="1:6" hidden="1" x14ac:dyDescent="0.25">
      <c r="A12" s="11" t="s">
        <v>181</v>
      </c>
      <c r="B12" s="12" t="s">
        <v>182</v>
      </c>
      <c r="C12" s="24"/>
    </row>
    <row r="13" spans="1:6" hidden="1" x14ac:dyDescent="0.25">
      <c r="A13" s="11" t="s">
        <v>183</v>
      </c>
      <c r="B13" s="12" t="s">
        <v>184</v>
      </c>
      <c r="C13" s="24"/>
    </row>
    <row r="14" spans="1:6" ht="15" customHeight="1" x14ac:dyDescent="0.25">
      <c r="A14" s="77" t="s">
        <v>167</v>
      </c>
      <c r="B14" s="78"/>
      <c r="C14" s="25">
        <f>SUM(C9:C13)</f>
        <v>12780940.18</v>
      </c>
    </row>
    <row r="15" spans="1:6" x14ac:dyDescent="0.25">
      <c r="A15" s="19"/>
      <c r="B15" s="19"/>
      <c r="C15" s="19"/>
    </row>
    <row r="16" spans="1:6" ht="48" customHeight="1" x14ac:dyDescent="0.25">
      <c r="A16" s="79"/>
      <c r="B16" s="79"/>
      <c r="C16" s="79"/>
    </row>
  </sheetData>
  <mergeCells count="6">
    <mergeCell ref="A1:C1"/>
    <mergeCell ref="A4:C4"/>
    <mergeCell ref="A6:B6"/>
    <mergeCell ref="A14:B14"/>
    <mergeCell ref="A16:C16"/>
    <mergeCell ref="A3:C3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33"/>
  <sheetViews>
    <sheetView topLeftCell="A3" workbookViewId="0">
      <selection activeCell="Z34" sqref="Z34"/>
    </sheetView>
  </sheetViews>
  <sheetFormatPr baseColWidth="10" defaultColWidth="11.42578125" defaultRowHeight="15" x14ac:dyDescent="0.25"/>
  <cols>
    <col min="1" max="1" width="32.28515625" customWidth="1"/>
    <col min="2" max="2" width="29" bestFit="1" customWidth="1"/>
    <col min="3" max="3" width="16.140625" bestFit="1" customWidth="1"/>
    <col min="4" max="4" width="10.140625" bestFit="1" customWidth="1"/>
    <col min="5" max="5" width="6.85546875" customWidth="1"/>
    <col min="6" max="6" width="11.5703125" bestFit="1" customWidth="1"/>
  </cols>
  <sheetData>
    <row r="1" spans="1:6" ht="35.25" hidden="1" customHeight="1" x14ac:dyDescent="0.25">
      <c r="A1" s="73" t="s">
        <v>185</v>
      </c>
      <c r="B1" s="73"/>
      <c r="C1" s="73"/>
      <c r="D1" s="73"/>
      <c r="E1" s="73"/>
      <c r="F1" s="73"/>
    </row>
    <row r="2" spans="1:6" hidden="1" x14ac:dyDescent="0.25"/>
    <row r="3" spans="1:6" ht="14.45" customHeight="1" x14ac:dyDescent="0.25">
      <c r="A3" s="63" t="s">
        <v>2</v>
      </c>
      <c r="B3" s="63"/>
      <c r="C3" s="63"/>
      <c r="D3" s="63"/>
      <c r="E3" s="63"/>
      <c r="F3" s="63"/>
    </row>
    <row r="4" spans="1:6" ht="26.25" customHeight="1" x14ac:dyDescent="0.25">
      <c r="A4" s="80" t="s">
        <v>186</v>
      </c>
      <c r="B4" s="80"/>
      <c r="C4" s="80"/>
      <c r="D4" s="80"/>
      <c r="E4" s="80"/>
      <c r="F4" s="80"/>
    </row>
    <row r="5" spans="1:6" x14ac:dyDescent="0.25">
      <c r="A5" s="26" t="s">
        <v>169</v>
      </c>
      <c r="B5" s="19"/>
      <c r="C5" s="19"/>
      <c r="D5" s="19"/>
      <c r="E5" s="19"/>
      <c r="F5" s="19"/>
    </row>
    <row r="6" spans="1:6" ht="25.5" x14ac:dyDescent="0.25">
      <c r="A6" s="27" t="s">
        <v>187</v>
      </c>
      <c r="B6" s="27" t="s">
        <v>188</v>
      </c>
      <c r="C6" s="27" t="s">
        <v>189</v>
      </c>
      <c r="D6" s="27" t="s">
        <v>190</v>
      </c>
      <c r="E6" s="27" t="s">
        <v>191</v>
      </c>
      <c r="F6" s="27" t="s">
        <v>192</v>
      </c>
    </row>
    <row r="7" spans="1:6" x14ac:dyDescent="0.25">
      <c r="A7" s="28" t="s">
        <v>26</v>
      </c>
      <c r="B7" s="28" t="s">
        <v>193</v>
      </c>
      <c r="C7" s="28">
        <v>1</v>
      </c>
      <c r="D7" s="28"/>
      <c r="E7" s="28">
        <v>1</v>
      </c>
      <c r="F7" s="28" t="s">
        <v>169</v>
      </c>
    </row>
    <row r="8" spans="1:6" x14ac:dyDescent="0.25">
      <c r="A8" s="28" t="s">
        <v>26</v>
      </c>
      <c r="B8" s="28" t="s">
        <v>194</v>
      </c>
      <c r="C8" s="28">
        <v>1</v>
      </c>
      <c r="D8" s="28"/>
      <c r="E8" s="28">
        <v>1</v>
      </c>
      <c r="F8" s="28" t="s">
        <v>169</v>
      </c>
    </row>
    <row r="9" spans="1:6" x14ac:dyDescent="0.25">
      <c r="A9" s="28" t="s">
        <v>26</v>
      </c>
      <c r="B9" s="28" t="s">
        <v>195</v>
      </c>
      <c r="C9" s="28">
        <v>1</v>
      </c>
      <c r="D9" s="28"/>
      <c r="E9" s="28">
        <v>1</v>
      </c>
      <c r="F9" s="28" t="s">
        <v>169</v>
      </c>
    </row>
    <row r="10" spans="1:6" x14ac:dyDescent="0.25">
      <c r="A10" s="28" t="s">
        <v>67</v>
      </c>
      <c r="B10" s="28" t="s">
        <v>196</v>
      </c>
      <c r="C10" s="28">
        <v>1</v>
      </c>
      <c r="D10" s="28"/>
      <c r="E10" s="28">
        <v>1</v>
      </c>
      <c r="F10" s="28" t="s">
        <v>169</v>
      </c>
    </row>
    <row r="11" spans="1:6" x14ac:dyDescent="0.25">
      <c r="A11" s="28" t="s">
        <v>67</v>
      </c>
      <c r="B11" s="28" t="s">
        <v>197</v>
      </c>
      <c r="C11" s="28">
        <v>1</v>
      </c>
      <c r="D11" s="28"/>
      <c r="E11" s="28">
        <v>1</v>
      </c>
      <c r="F11" s="28" t="s">
        <v>169</v>
      </c>
    </row>
    <row r="12" spans="1:6" x14ac:dyDescent="0.25">
      <c r="A12" s="28" t="s">
        <v>67</v>
      </c>
      <c r="B12" s="28" t="s">
        <v>195</v>
      </c>
      <c r="C12" s="28">
        <v>2</v>
      </c>
      <c r="D12" s="28"/>
      <c r="E12" s="28">
        <v>2</v>
      </c>
      <c r="F12" s="28" t="s">
        <v>169</v>
      </c>
    </row>
    <row r="13" spans="1:6" x14ac:dyDescent="0.25">
      <c r="A13" s="28" t="s">
        <v>67</v>
      </c>
      <c r="B13" s="28" t="s">
        <v>198</v>
      </c>
      <c r="C13" s="28">
        <v>1</v>
      </c>
      <c r="D13" s="28"/>
      <c r="E13" s="28">
        <v>1</v>
      </c>
      <c r="F13" s="28" t="s">
        <v>169</v>
      </c>
    </row>
    <row r="14" spans="1:6" x14ac:dyDescent="0.25">
      <c r="A14" s="28" t="s">
        <v>67</v>
      </c>
      <c r="B14" s="28" t="s">
        <v>198</v>
      </c>
      <c r="C14" s="28">
        <v>1</v>
      </c>
      <c r="D14" s="28"/>
      <c r="E14" s="28">
        <v>1</v>
      </c>
      <c r="F14" s="28"/>
    </row>
    <row r="15" spans="1:6" x14ac:dyDescent="0.25">
      <c r="A15" s="28" t="s">
        <v>67</v>
      </c>
      <c r="B15" s="28" t="s">
        <v>199</v>
      </c>
      <c r="C15" s="28">
        <v>1</v>
      </c>
      <c r="D15" s="28"/>
      <c r="E15" s="28">
        <v>1</v>
      </c>
      <c r="F15" s="28"/>
    </row>
    <row r="16" spans="1:6" x14ac:dyDescent="0.25">
      <c r="A16" s="28" t="s">
        <v>67</v>
      </c>
      <c r="B16" s="28" t="s">
        <v>199</v>
      </c>
      <c r="C16" s="28">
        <v>1</v>
      </c>
      <c r="D16" s="28"/>
      <c r="E16" s="28">
        <v>1</v>
      </c>
      <c r="F16" s="28"/>
    </row>
    <row r="17" spans="1:6" x14ac:dyDescent="0.25">
      <c r="A17" s="28" t="s">
        <v>67</v>
      </c>
      <c r="B17" s="28" t="s">
        <v>199</v>
      </c>
      <c r="C17" s="28">
        <v>1</v>
      </c>
      <c r="D17" s="28"/>
      <c r="E17" s="28">
        <v>1</v>
      </c>
      <c r="F17" s="28"/>
    </row>
    <row r="18" spans="1:6" x14ac:dyDescent="0.25">
      <c r="A18" s="28" t="s">
        <v>67</v>
      </c>
      <c r="B18" s="28" t="s">
        <v>200</v>
      </c>
      <c r="C18" s="28">
        <v>5</v>
      </c>
      <c r="D18" s="28"/>
      <c r="E18" s="28">
        <v>5</v>
      </c>
      <c r="F18" s="28"/>
    </row>
    <row r="19" spans="1:6" x14ac:dyDescent="0.25">
      <c r="A19" s="28" t="s">
        <v>78</v>
      </c>
      <c r="B19" s="28" t="s">
        <v>201</v>
      </c>
      <c r="C19" s="28">
        <v>1</v>
      </c>
      <c r="D19" s="28"/>
      <c r="E19" s="28">
        <v>1</v>
      </c>
      <c r="F19" s="28"/>
    </row>
    <row r="20" spans="1:6" x14ac:dyDescent="0.25">
      <c r="A20" s="28" t="s">
        <v>78</v>
      </c>
      <c r="B20" s="28" t="s">
        <v>200</v>
      </c>
      <c r="C20" s="28">
        <v>1</v>
      </c>
      <c r="D20" s="28"/>
      <c r="E20" s="28">
        <v>1</v>
      </c>
      <c r="F20" s="28"/>
    </row>
    <row r="21" spans="1:6" x14ac:dyDescent="0.25">
      <c r="A21" s="28" t="s">
        <v>78</v>
      </c>
      <c r="B21" s="28" t="s">
        <v>202</v>
      </c>
      <c r="C21" s="28">
        <v>1</v>
      </c>
      <c r="D21" s="28"/>
      <c r="E21" s="28">
        <v>1</v>
      </c>
      <c r="F21" s="28"/>
    </row>
    <row r="22" spans="1:6" x14ac:dyDescent="0.25">
      <c r="A22" s="28" t="s">
        <v>78</v>
      </c>
      <c r="B22" s="28" t="s">
        <v>203</v>
      </c>
      <c r="C22" s="28">
        <v>1</v>
      </c>
      <c r="D22" s="28"/>
      <c r="E22" s="28">
        <v>1</v>
      </c>
      <c r="F22" s="28"/>
    </row>
    <row r="23" spans="1:6" x14ac:dyDescent="0.25">
      <c r="A23" s="28" t="s">
        <v>99</v>
      </c>
      <c r="B23" s="28" t="s">
        <v>201</v>
      </c>
      <c r="C23" s="28">
        <v>1</v>
      </c>
      <c r="D23" s="28"/>
      <c r="E23" s="28">
        <v>1</v>
      </c>
      <c r="F23" s="28"/>
    </row>
    <row r="24" spans="1:6" x14ac:dyDescent="0.25">
      <c r="A24" s="28" t="s">
        <v>99</v>
      </c>
      <c r="B24" s="28" t="s">
        <v>200</v>
      </c>
      <c r="C24" s="28">
        <v>1</v>
      </c>
      <c r="D24" s="28"/>
      <c r="E24" s="28">
        <v>1</v>
      </c>
      <c r="F24" s="28"/>
    </row>
    <row r="25" spans="1:6" x14ac:dyDescent="0.25">
      <c r="A25" s="28" t="s">
        <v>99</v>
      </c>
      <c r="B25" s="28" t="s">
        <v>200</v>
      </c>
      <c r="C25" s="28">
        <v>1</v>
      </c>
      <c r="D25" s="28"/>
      <c r="E25" s="28">
        <v>1</v>
      </c>
      <c r="F25" s="28"/>
    </row>
    <row r="26" spans="1:6" x14ac:dyDescent="0.25">
      <c r="A26" s="28" t="s">
        <v>106</v>
      </c>
      <c r="B26" s="28" t="s">
        <v>196</v>
      </c>
      <c r="C26" s="28">
        <v>1</v>
      </c>
      <c r="D26" s="28"/>
      <c r="E26" s="28">
        <v>1</v>
      </c>
      <c r="F26" s="28"/>
    </row>
    <row r="27" spans="1:6" x14ac:dyDescent="0.25">
      <c r="A27" s="28" t="s">
        <v>106</v>
      </c>
      <c r="B27" s="28" t="s">
        <v>198</v>
      </c>
      <c r="C27" s="28">
        <v>1</v>
      </c>
      <c r="D27" s="28"/>
      <c r="E27" s="28">
        <v>1</v>
      </c>
      <c r="F27" s="28"/>
    </row>
    <row r="28" spans="1:6" x14ac:dyDescent="0.25">
      <c r="A28" s="28" t="s">
        <v>106</v>
      </c>
      <c r="B28" s="28" t="s">
        <v>197</v>
      </c>
      <c r="C28" s="28">
        <v>1</v>
      </c>
      <c r="D28" s="28"/>
      <c r="E28" s="28">
        <v>1</v>
      </c>
      <c r="F28" s="28"/>
    </row>
    <row r="29" spans="1:6" x14ac:dyDescent="0.25">
      <c r="A29" s="28" t="s">
        <v>106</v>
      </c>
      <c r="B29" s="28" t="s">
        <v>195</v>
      </c>
      <c r="C29" s="28">
        <v>3</v>
      </c>
      <c r="D29" s="28"/>
      <c r="E29" s="28">
        <v>3</v>
      </c>
      <c r="F29" s="28"/>
    </row>
    <row r="30" spans="1:6" x14ac:dyDescent="0.25">
      <c r="A30" s="28" t="s">
        <v>106</v>
      </c>
      <c r="B30" s="28" t="s">
        <v>200</v>
      </c>
      <c r="C30" s="28">
        <v>5</v>
      </c>
      <c r="D30" s="28"/>
      <c r="E30" s="28">
        <v>5</v>
      </c>
      <c r="F30" s="28"/>
    </row>
    <row r="31" spans="1:6" x14ac:dyDescent="0.25">
      <c r="A31" s="28" t="s">
        <v>106</v>
      </c>
      <c r="B31" s="28" t="s">
        <v>204</v>
      </c>
      <c r="C31" s="28">
        <v>1</v>
      </c>
      <c r="D31" s="28"/>
      <c r="E31" s="28">
        <v>1</v>
      </c>
      <c r="F31" s="28"/>
    </row>
    <row r="32" spans="1:6" x14ac:dyDescent="0.25">
      <c r="A32" s="27" t="s">
        <v>205</v>
      </c>
      <c r="B32" s="27"/>
      <c r="C32" s="27">
        <f>SUM(C7:C31)</f>
        <v>36</v>
      </c>
      <c r="D32" s="27">
        <f>SUM(D7:D31)</f>
        <v>0</v>
      </c>
      <c r="E32" s="27">
        <f>SUM(E7:E31)</f>
        <v>36</v>
      </c>
      <c r="F32" s="27">
        <f>SUM(F7:F31)</f>
        <v>0</v>
      </c>
    </row>
    <row r="33" spans="1:6" ht="36.75" customHeight="1" x14ac:dyDescent="0.25">
      <c r="A33" s="81"/>
      <c r="B33" s="81"/>
      <c r="C33" s="81"/>
      <c r="D33" s="81"/>
      <c r="E33" s="81"/>
      <c r="F33" s="81"/>
    </row>
  </sheetData>
  <mergeCells count="4">
    <mergeCell ref="A1:F1"/>
    <mergeCell ref="A4:F4"/>
    <mergeCell ref="A33:F33"/>
    <mergeCell ref="A3:F3"/>
  </mergeCells>
  <pageMargins left="0.25" right="0.25" top="0.75" bottom="0.75" header="0.3" footer="0.3"/>
  <pageSetup scale="97" fitToHeight="0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18"/>
  <sheetViews>
    <sheetView topLeftCell="B1" workbookViewId="0">
      <pane xSplit="4" topLeftCell="R1" activePane="topRight" state="frozen"/>
      <selection activeCell="Z34" sqref="Z34"/>
      <selection pane="topRight" activeCell="B1" sqref="B1:AL18"/>
    </sheetView>
  </sheetViews>
  <sheetFormatPr baseColWidth="10" defaultColWidth="11.42578125" defaultRowHeight="15" x14ac:dyDescent="0.25"/>
  <cols>
    <col min="1" max="1" width="45.7109375" bestFit="1" customWidth="1"/>
    <col min="2" max="2" width="7.140625" customWidth="1"/>
    <col min="3" max="3" width="11.140625" customWidth="1"/>
    <col min="4" max="4" width="12.140625" customWidth="1"/>
    <col min="5" max="5" width="8" bestFit="1" customWidth="1"/>
    <col min="6" max="7" width="10.140625" bestFit="1" customWidth="1"/>
    <col min="8" max="8" width="10.28515625" bestFit="1" customWidth="1"/>
    <col min="9" max="9" width="10.140625" bestFit="1" customWidth="1"/>
    <col min="10" max="10" width="11.28515625" bestFit="1" customWidth="1"/>
    <col min="11" max="11" width="10.28515625" bestFit="1" customWidth="1"/>
    <col min="12" max="20" width="10.140625" bestFit="1" customWidth="1"/>
    <col min="21" max="21" width="11.28515625" bestFit="1" customWidth="1"/>
    <col min="22" max="24" width="10.140625" bestFit="1" customWidth="1"/>
    <col min="25" max="25" width="11.28515625" bestFit="1" customWidth="1"/>
    <col min="26" max="28" width="10.140625" bestFit="1" customWidth="1"/>
    <col min="29" max="29" width="11.28515625" bestFit="1" customWidth="1"/>
    <col min="30" max="32" width="10.28515625" bestFit="1" customWidth="1"/>
    <col min="33" max="33" width="10.140625" bestFit="1" customWidth="1"/>
    <col min="34" max="34" width="11" bestFit="1" customWidth="1"/>
    <col min="35" max="38" width="10.140625" bestFit="1" customWidth="1"/>
  </cols>
  <sheetData>
    <row r="1" spans="1:38" ht="15" customHeight="1" x14ac:dyDescent="0.25">
      <c r="A1" s="82" t="s">
        <v>206</v>
      </c>
      <c r="B1" s="95" t="s">
        <v>207</v>
      </c>
      <c r="C1" s="83" t="s">
        <v>208</v>
      </c>
      <c r="D1" s="84"/>
      <c r="E1" s="85"/>
      <c r="F1" s="45" t="s">
        <v>169</v>
      </c>
      <c r="G1" s="45" t="s">
        <v>169</v>
      </c>
      <c r="H1" s="45" t="s">
        <v>169</v>
      </c>
      <c r="I1" s="45" t="s">
        <v>169</v>
      </c>
      <c r="J1" s="45" t="s">
        <v>169</v>
      </c>
      <c r="K1" s="45" t="s">
        <v>169</v>
      </c>
      <c r="L1" s="45" t="s">
        <v>169</v>
      </c>
      <c r="M1" s="45" t="s">
        <v>169</v>
      </c>
      <c r="N1" s="45" t="s">
        <v>169</v>
      </c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</row>
    <row r="2" spans="1:38" x14ac:dyDescent="0.25">
      <c r="A2" s="82"/>
      <c r="B2" s="95"/>
      <c r="C2" s="86"/>
      <c r="D2" s="87"/>
      <c r="E2" s="88"/>
      <c r="F2" s="46">
        <f>+F3*12</f>
        <v>667068</v>
      </c>
      <c r="G2" s="46">
        <f t="shared" ref="G2:AL2" si="0">+G3*12</f>
        <v>240610.52000000002</v>
      </c>
      <c r="H2" s="46">
        <f t="shared" si="0"/>
        <v>238262.09999999998</v>
      </c>
      <c r="I2" s="46">
        <f t="shared" si="0"/>
        <v>584034</v>
      </c>
      <c r="J2" s="46">
        <f t="shared" si="0"/>
        <v>546158.59</v>
      </c>
      <c r="K2" s="46">
        <f t="shared" si="0"/>
        <v>308294.63</v>
      </c>
      <c r="L2" s="46">
        <f t="shared" si="0"/>
        <v>259297.94999999998</v>
      </c>
      <c r="M2" s="46">
        <f t="shared" si="0"/>
        <v>205023.66</v>
      </c>
      <c r="N2" s="46">
        <f t="shared" si="0"/>
        <v>199569.28999999998</v>
      </c>
      <c r="O2" s="46">
        <f t="shared" si="0"/>
        <v>205735.52000000002</v>
      </c>
      <c r="P2" s="46">
        <f t="shared" si="0"/>
        <v>209785.44</v>
      </c>
      <c r="Q2" s="46">
        <f t="shared" si="0"/>
        <v>199569.28999999998</v>
      </c>
      <c r="R2" s="47">
        <f t="shared" si="0"/>
        <v>164548.15</v>
      </c>
      <c r="S2" s="46">
        <f t="shared" si="0"/>
        <v>131862.19</v>
      </c>
      <c r="T2" s="46">
        <f t="shared" si="0"/>
        <v>167440.1</v>
      </c>
      <c r="U2" s="46">
        <f t="shared" si="0"/>
        <v>447488.17</v>
      </c>
      <c r="V2" s="46">
        <f t="shared" si="0"/>
        <v>273101.40999999997</v>
      </c>
      <c r="W2" s="46">
        <f t="shared" si="0"/>
        <v>161014.33000000002</v>
      </c>
      <c r="X2" s="46">
        <f t="shared" si="0"/>
        <v>100367.38999999998</v>
      </c>
      <c r="Y2" s="46">
        <f t="shared" si="0"/>
        <v>375397.58999999997</v>
      </c>
      <c r="Z2" s="46">
        <f t="shared" si="0"/>
        <v>201526.14</v>
      </c>
      <c r="AA2" s="46">
        <f t="shared" si="0"/>
        <v>163548.39000000001</v>
      </c>
      <c r="AB2" s="46">
        <f t="shared" si="0"/>
        <v>577154</v>
      </c>
      <c r="AC2" s="46">
        <f t="shared" si="0"/>
        <v>373523.75</v>
      </c>
      <c r="AD2" s="46">
        <f t="shared" si="0"/>
        <v>239291.47999999998</v>
      </c>
      <c r="AE2" s="46">
        <f t="shared" si="0"/>
        <v>304016.44</v>
      </c>
      <c r="AF2" s="46">
        <f t="shared" si="0"/>
        <v>262350.2</v>
      </c>
      <c r="AG2" s="46">
        <f t="shared" si="0"/>
        <v>183968.84999999998</v>
      </c>
      <c r="AH2" s="46">
        <f t="shared" si="0"/>
        <v>210992.03</v>
      </c>
      <c r="AI2" s="46">
        <f t="shared" si="0"/>
        <v>231360.57</v>
      </c>
      <c r="AJ2" s="46">
        <f t="shared" si="0"/>
        <v>184946.78</v>
      </c>
      <c r="AK2" s="46">
        <f t="shared" si="0"/>
        <v>262350.2</v>
      </c>
      <c r="AL2" s="46">
        <f t="shared" si="0"/>
        <v>165100.35999999999</v>
      </c>
    </row>
    <row r="3" spans="1:38" ht="15" customHeight="1" x14ac:dyDescent="0.25">
      <c r="A3" s="82"/>
      <c r="B3" s="95"/>
      <c r="C3" s="89" t="s">
        <v>209</v>
      </c>
      <c r="D3" s="90"/>
      <c r="E3" s="91"/>
      <c r="F3" s="48">
        <f>SUM(F4:F7)</f>
        <v>55589</v>
      </c>
      <c r="G3" s="48">
        <f t="shared" ref="G3:AL3" si="1">SUM(G4:G7)</f>
        <v>20050.876666666667</v>
      </c>
      <c r="H3" s="48">
        <f t="shared" si="1"/>
        <v>19855.174999999999</v>
      </c>
      <c r="I3" s="48">
        <f t="shared" si="1"/>
        <v>48669.5</v>
      </c>
      <c r="J3" s="48">
        <f t="shared" si="1"/>
        <v>45513.215833333328</v>
      </c>
      <c r="K3" s="48">
        <f t="shared" si="1"/>
        <v>25691.219166666666</v>
      </c>
      <c r="L3" s="48">
        <f t="shared" si="1"/>
        <v>21608.162499999999</v>
      </c>
      <c r="M3" s="48">
        <f t="shared" si="1"/>
        <v>17085.305</v>
      </c>
      <c r="N3" s="48">
        <f t="shared" si="1"/>
        <v>16630.774166666666</v>
      </c>
      <c r="O3" s="48">
        <f t="shared" si="1"/>
        <v>17144.626666666667</v>
      </c>
      <c r="P3" s="48">
        <f t="shared" si="1"/>
        <v>17482.12</v>
      </c>
      <c r="Q3" s="48">
        <f t="shared" si="1"/>
        <v>16630.774166666666</v>
      </c>
      <c r="R3" s="48">
        <f t="shared" si="1"/>
        <v>13712.345833333333</v>
      </c>
      <c r="S3" s="48">
        <f t="shared" si="1"/>
        <v>10988.515833333333</v>
      </c>
      <c r="T3" s="48">
        <f t="shared" si="1"/>
        <v>13953.341666666667</v>
      </c>
      <c r="U3" s="48">
        <f t="shared" si="1"/>
        <v>37290.680833333332</v>
      </c>
      <c r="V3" s="48">
        <f t="shared" si="1"/>
        <v>22758.450833333332</v>
      </c>
      <c r="W3" s="48">
        <f t="shared" si="1"/>
        <v>13417.860833333334</v>
      </c>
      <c r="X3" s="48">
        <f t="shared" si="1"/>
        <v>8363.9491666666654</v>
      </c>
      <c r="Y3" s="48">
        <f t="shared" si="1"/>
        <v>31283.1325</v>
      </c>
      <c r="Z3" s="48">
        <f t="shared" si="1"/>
        <v>16793.845000000001</v>
      </c>
      <c r="AA3" s="48">
        <f t="shared" si="1"/>
        <v>13629.032500000001</v>
      </c>
      <c r="AB3" s="48">
        <f t="shared" si="1"/>
        <v>48096.166666666664</v>
      </c>
      <c r="AC3" s="48">
        <f t="shared" si="1"/>
        <v>31126.979166666668</v>
      </c>
      <c r="AD3" s="48">
        <f t="shared" si="1"/>
        <v>19940.956666666665</v>
      </c>
      <c r="AE3" s="48">
        <f t="shared" si="1"/>
        <v>25334.703333333335</v>
      </c>
      <c r="AF3" s="48">
        <f t="shared" si="1"/>
        <v>21862.516666666666</v>
      </c>
      <c r="AG3" s="48">
        <f t="shared" si="1"/>
        <v>15330.737499999999</v>
      </c>
      <c r="AH3" s="48">
        <f t="shared" si="1"/>
        <v>17582.669166666667</v>
      </c>
      <c r="AI3" s="48">
        <f t="shared" si="1"/>
        <v>19280.047500000001</v>
      </c>
      <c r="AJ3" s="48">
        <f t="shared" si="1"/>
        <v>15412.231666666667</v>
      </c>
      <c r="AK3" s="48">
        <f t="shared" si="1"/>
        <v>21862.516666666666</v>
      </c>
      <c r="AL3" s="48">
        <f t="shared" si="1"/>
        <v>13758.363333333333</v>
      </c>
    </row>
    <row r="4" spans="1:38" x14ac:dyDescent="0.25">
      <c r="A4" s="82"/>
      <c r="B4" s="95"/>
      <c r="C4" s="92" t="s">
        <v>210</v>
      </c>
      <c r="D4" s="89" t="s">
        <v>211</v>
      </c>
      <c r="E4" s="91"/>
      <c r="F4" s="48">
        <v>2810</v>
      </c>
      <c r="G4" s="48">
        <v>921</v>
      </c>
      <c r="H4" s="48">
        <v>912</v>
      </c>
      <c r="I4" s="48">
        <v>2416</v>
      </c>
      <c r="J4" s="48">
        <v>2255</v>
      </c>
      <c r="K4" s="48">
        <v>1216</v>
      </c>
      <c r="L4" s="48">
        <v>996</v>
      </c>
      <c r="M4" s="48">
        <v>774</v>
      </c>
      <c r="N4" s="48">
        <v>754</v>
      </c>
      <c r="O4" s="48">
        <v>779</v>
      </c>
      <c r="P4" s="48">
        <v>794</v>
      </c>
      <c r="Q4" s="48">
        <v>754</v>
      </c>
      <c r="R4" s="48">
        <v>604</v>
      </c>
      <c r="S4" s="48">
        <v>471</v>
      </c>
      <c r="T4" s="48">
        <v>626</v>
      </c>
      <c r="U4" s="48">
        <v>1825</v>
      </c>
      <c r="V4" s="48">
        <v>1055</v>
      </c>
      <c r="W4" s="48">
        <v>590</v>
      </c>
      <c r="X4" s="48">
        <v>351</v>
      </c>
      <c r="Y4" s="48">
        <v>1507</v>
      </c>
      <c r="Z4" s="48">
        <v>761</v>
      </c>
      <c r="AA4" s="48">
        <v>600</v>
      </c>
      <c r="AB4" s="48">
        <v>2392</v>
      </c>
      <c r="AC4" s="48">
        <v>1495</v>
      </c>
      <c r="AD4" s="48">
        <v>915</v>
      </c>
      <c r="AE4" s="48">
        <v>1200</v>
      </c>
      <c r="AF4" s="48">
        <v>1011</v>
      </c>
      <c r="AG4" s="48">
        <v>689</v>
      </c>
      <c r="AH4" s="48">
        <v>799</v>
      </c>
      <c r="AI4" s="48">
        <v>881</v>
      </c>
      <c r="AJ4" s="48">
        <v>694</v>
      </c>
      <c r="AK4" s="48">
        <v>1011</v>
      </c>
      <c r="AL4" s="48">
        <v>616</v>
      </c>
    </row>
    <row r="5" spans="1:38" ht="15" customHeight="1" x14ac:dyDescent="0.25">
      <c r="A5" s="82"/>
      <c r="B5" s="95"/>
      <c r="C5" s="93"/>
      <c r="D5" s="89" t="s">
        <v>212</v>
      </c>
      <c r="E5" s="91"/>
      <c r="F5" s="48">
        <v>1090</v>
      </c>
      <c r="G5" s="48">
        <v>357</v>
      </c>
      <c r="H5" s="48">
        <v>354</v>
      </c>
      <c r="I5" s="48">
        <v>938</v>
      </c>
      <c r="J5" s="48">
        <v>875</v>
      </c>
      <c r="K5" s="48">
        <v>472</v>
      </c>
      <c r="L5" s="48">
        <v>386</v>
      </c>
      <c r="M5" s="48">
        <v>300</v>
      </c>
      <c r="N5" s="48">
        <v>292</v>
      </c>
      <c r="O5" s="48">
        <v>302</v>
      </c>
      <c r="P5" s="48">
        <v>308</v>
      </c>
      <c r="Q5" s="48">
        <v>292</v>
      </c>
      <c r="R5" s="48">
        <v>234</v>
      </c>
      <c r="S5" s="48">
        <v>183</v>
      </c>
      <c r="T5" s="48">
        <v>243</v>
      </c>
      <c r="U5" s="48">
        <v>708</v>
      </c>
      <c r="V5" s="48">
        <v>409</v>
      </c>
      <c r="W5" s="48">
        <v>229</v>
      </c>
      <c r="X5" s="48">
        <v>136</v>
      </c>
      <c r="Y5" s="48">
        <v>585</v>
      </c>
      <c r="Z5" s="48">
        <v>295</v>
      </c>
      <c r="AA5" s="48">
        <v>233</v>
      </c>
      <c r="AB5" s="48">
        <v>928</v>
      </c>
      <c r="AC5" s="48">
        <v>580</v>
      </c>
      <c r="AD5" s="48">
        <v>355</v>
      </c>
      <c r="AE5" s="48">
        <v>466</v>
      </c>
      <c r="AF5" s="48">
        <v>392</v>
      </c>
      <c r="AG5" s="48">
        <v>267</v>
      </c>
      <c r="AH5" s="48">
        <v>310</v>
      </c>
      <c r="AI5" s="48">
        <v>342</v>
      </c>
      <c r="AJ5" s="48">
        <v>269</v>
      </c>
      <c r="AK5" s="48">
        <v>392</v>
      </c>
      <c r="AL5" s="48">
        <v>239</v>
      </c>
    </row>
    <row r="6" spans="1:38" ht="15" customHeight="1" x14ac:dyDescent="0.25">
      <c r="A6" s="82"/>
      <c r="B6" s="95"/>
      <c r="C6" s="94"/>
      <c r="D6" s="89" t="s">
        <v>213</v>
      </c>
      <c r="E6" s="91"/>
      <c r="F6" s="48">
        <v>6767</v>
      </c>
      <c r="G6" s="48">
        <v>2515</v>
      </c>
      <c r="H6" s="48">
        <v>2495</v>
      </c>
      <c r="I6" s="48">
        <v>5881</v>
      </c>
      <c r="J6" s="48">
        <v>5519</v>
      </c>
      <c r="K6" s="48">
        <v>3181</v>
      </c>
      <c r="L6" s="48">
        <v>2685</v>
      </c>
      <c r="M6" s="48">
        <v>2185</v>
      </c>
      <c r="N6" s="48">
        <v>2140</v>
      </c>
      <c r="O6" s="48">
        <v>2196</v>
      </c>
      <c r="P6" s="48">
        <v>2232</v>
      </c>
      <c r="Q6" s="48">
        <v>2140</v>
      </c>
      <c r="R6" s="48">
        <v>1803</v>
      </c>
      <c r="S6" s="48">
        <v>1505</v>
      </c>
      <c r="T6" s="48">
        <v>1852</v>
      </c>
      <c r="U6" s="48">
        <v>4550</v>
      </c>
      <c r="V6" s="48">
        <v>2818</v>
      </c>
      <c r="W6" s="48">
        <v>1771</v>
      </c>
      <c r="X6" s="48">
        <v>1242</v>
      </c>
      <c r="Y6" s="48">
        <v>3835</v>
      </c>
      <c r="Z6" s="48">
        <v>2158</v>
      </c>
      <c r="AA6" s="48">
        <v>1794</v>
      </c>
      <c r="AB6" s="48">
        <v>5826</v>
      </c>
      <c r="AC6" s="48">
        <v>3808</v>
      </c>
      <c r="AD6" s="48">
        <v>2503</v>
      </c>
      <c r="AE6" s="48">
        <v>3145</v>
      </c>
      <c r="AF6" s="48">
        <v>2719</v>
      </c>
      <c r="AG6" s="48">
        <v>1995</v>
      </c>
      <c r="AH6" s="48">
        <v>2243</v>
      </c>
      <c r="AI6" s="48">
        <v>2427</v>
      </c>
      <c r="AJ6" s="48">
        <v>2006</v>
      </c>
      <c r="AK6" s="48">
        <v>2719</v>
      </c>
      <c r="AL6" s="48">
        <v>1831</v>
      </c>
    </row>
    <row r="7" spans="1:38" ht="21.75" customHeight="1" x14ac:dyDescent="0.25">
      <c r="A7" s="82"/>
      <c r="B7" s="95"/>
      <c r="C7" s="89" t="s">
        <v>214</v>
      </c>
      <c r="D7" s="90"/>
      <c r="E7" s="91"/>
      <c r="F7" s="48">
        <f>((14508+78000)/12)+F8</f>
        <v>44922</v>
      </c>
      <c r="G7" s="48">
        <f>((6731.2+25305.28)/12)+G8</f>
        <v>16257.876666666667</v>
      </c>
      <c r="H7" s="48">
        <f>((4706.78+25305.28)/12)+H8</f>
        <v>16094.174999999999</v>
      </c>
      <c r="I7" s="48">
        <f>((29770+65000)/12)+I8</f>
        <v>39434.5</v>
      </c>
      <c r="J7" s="48">
        <f>((22431.31+61287.72)/12)+J8</f>
        <v>36864.215833333328</v>
      </c>
      <c r="K7" s="48">
        <f>((12094.27+33044.44)/12)+K8</f>
        <v>20822.219166666666</v>
      </c>
      <c r="L7" s="48">
        <f>((9903.87+27059.76)/12)+L8</f>
        <v>17541.162499999999</v>
      </c>
      <c r="M7" s="48">
        <f>((8893.14+20875.92)/12)+M8</f>
        <v>13826.304999999998</v>
      </c>
      <c r="N7" s="48">
        <f>((3890.37+20915.96)/12)+N8</f>
        <v>13444.774166666666</v>
      </c>
      <c r="O7" s="48">
        <f>((4019.68+21611.2)/12)+O8</f>
        <v>13867.626666666667</v>
      </c>
      <c r="P7" s="48">
        <f>((5809.44+21840)/12)+P8</f>
        <v>14148.119999999999</v>
      </c>
      <c r="Q7" s="48">
        <f>((3890.37+20915.96)/12)+Q8</f>
        <v>13444.774166666666</v>
      </c>
      <c r="R7" s="48">
        <f>((3117.87+16762.72)/12)+R8</f>
        <v>11071.345833333333</v>
      </c>
      <c r="S7" s="48">
        <f>((2434.15+13086.84)/12)+S8</f>
        <v>8829.5158333333329</v>
      </c>
      <c r="T7" s="48">
        <f>((3229.38+17362.28)/12)+T8</f>
        <v>11232.341666666667</v>
      </c>
      <c r="U7" s="48">
        <f>((13342.49+50159.72)/12)+U8</f>
        <v>30207.680833333336</v>
      </c>
      <c r="V7" s="48">
        <f>((7715.49+29005.6)/12)+V8</f>
        <v>18476.450833333332</v>
      </c>
      <c r="W7" s="48">
        <f>((4312.13+16211)/12)+W8</f>
        <v>10827.860833333334</v>
      </c>
      <c r="X7" s="48">
        <f>((2564.59+9641.32)/12)+X8</f>
        <v>6634.9491666666663</v>
      </c>
      <c r="Y7" s="48">
        <f>((14985.99+40945.32)/12)+Y8</f>
        <v>25356.1325</v>
      </c>
      <c r="Z7" s="48">
        <f>((3931.38+21136.44)/12)+Z8</f>
        <v>13579.845000000001</v>
      </c>
      <c r="AA7" s="48">
        <f>((3097.55+16653.52)/12)+AA8</f>
        <v>11002.032500000001</v>
      </c>
      <c r="AB7" s="48">
        <f>((23790+65000)/12)+AB8</f>
        <v>38950.166666666664</v>
      </c>
      <c r="AC7" s="48">
        <f>((10932.95+41101.32)/12)+AC8</f>
        <v>25243.979166666668</v>
      </c>
      <c r="AD7" s="48">
        <f>((6691.64+25156.56)/12)+AD8</f>
        <v>16167.956666666667</v>
      </c>
      <c r="AE7" s="48">
        <f>((8775.44+32990.36)/12)+AE8</f>
        <v>20523.703333333335</v>
      </c>
      <c r="AF7" s="48">
        <f>((5220.56+28067.52)/12)+AF8</f>
        <v>17740.516666666666</v>
      </c>
      <c r="AG7" s="48">
        <f>((8418.61+18543.2)/12)+AG8</f>
        <v>12379.737499999999</v>
      </c>
      <c r="AH7" s="48">
        <f>((5844.71+21972.6)/12)+AH8</f>
        <v>14230.669166666667</v>
      </c>
      <c r="AI7" s="48">
        <f>((8765.57+23949.64)/12)+AI8</f>
        <v>15630.047500000001</v>
      </c>
      <c r="AJ7" s="48">
        <f>((5076.9+19086.08)/12)+AJ8</f>
        <v>12443.231666666667</v>
      </c>
      <c r="AK7" s="48">
        <f>((5220.56+28067.52)/12)+AK8</f>
        <v>17740.516666666666</v>
      </c>
      <c r="AL7" s="48">
        <f>((3182.28+17109.04)/12)+AL8</f>
        <v>11072.363333333333</v>
      </c>
    </row>
    <row r="8" spans="1:38" ht="15" customHeight="1" x14ac:dyDescent="0.25">
      <c r="A8" s="82"/>
      <c r="B8" s="95"/>
      <c r="C8" s="89" t="s">
        <v>215</v>
      </c>
      <c r="D8" s="90"/>
      <c r="E8" s="91"/>
      <c r="F8" s="48">
        <f>+F12-F9</f>
        <v>37213</v>
      </c>
      <c r="G8" s="48">
        <f t="shared" ref="G8:AL8" si="2">+G12-G9</f>
        <v>13588.17</v>
      </c>
      <c r="H8" s="48">
        <f t="shared" si="2"/>
        <v>13593.17</v>
      </c>
      <c r="I8" s="48">
        <f t="shared" si="2"/>
        <v>31537</v>
      </c>
      <c r="J8" s="48">
        <f t="shared" si="2"/>
        <v>29887.629999999997</v>
      </c>
      <c r="K8" s="48">
        <f t="shared" si="2"/>
        <v>17060.66</v>
      </c>
      <c r="L8" s="48">
        <f t="shared" si="2"/>
        <v>14460.86</v>
      </c>
      <c r="M8" s="48">
        <f t="shared" si="2"/>
        <v>11345.55</v>
      </c>
      <c r="N8" s="48">
        <f t="shared" si="2"/>
        <v>11377.58</v>
      </c>
      <c r="O8" s="48">
        <f t="shared" si="2"/>
        <v>11731.72</v>
      </c>
      <c r="P8" s="48">
        <f t="shared" si="2"/>
        <v>11844</v>
      </c>
      <c r="Q8" s="48">
        <f t="shared" si="2"/>
        <v>11377.58</v>
      </c>
      <c r="R8" s="48">
        <f t="shared" si="2"/>
        <v>9414.6299999999992</v>
      </c>
      <c r="S8" s="48">
        <f t="shared" si="2"/>
        <v>7536.1</v>
      </c>
      <c r="T8" s="48">
        <f t="shared" si="2"/>
        <v>9516.3700000000008</v>
      </c>
      <c r="U8" s="48">
        <f t="shared" si="2"/>
        <v>24915.83</v>
      </c>
      <c r="V8" s="48">
        <f t="shared" si="2"/>
        <v>15416.36</v>
      </c>
      <c r="W8" s="48">
        <f t="shared" si="2"/>
        <v>9117.6</v>
      </c>
      <c r="X8" s="48">
        <f t="shared" si="2"/>
        <v>5617.79</v>
      </c>
      <c r="Y8" s="48">
        <f t="shared" si="2"/>
        <v>20695.189999999999</v>
      </c>
      <c r="Z8" s="48">
        <f t="shared" si="2"/>
        <v>11490.86</v>
      </c>
      <c r="AA8" s="48">
        <f t="shared" si="2"/>
        <v>9356.11</v>
      </c>
      <c r="AB8" s="48">
        <f t="shared" si="2"/>
        <v>31551</v>
      </c>
      <c r="AC8" s="48">
        <f t="shared" si="2"/>
        <v>20907.79</v>
      </c>
      <c r="AD8" s="48">
        <f t="shared" si="2"/>
        <v>13513.94</v>
      </c>
      <c r="AE8" s="48">
        <f t="shared" si="2"/>
        <v>17043.22</v>
      </c>
      <c r="AF8" s="48">
        <f t="shared" si="2"/>
        <v>14966.509999999998</v>
      </c>
      <c r="AG8" s="48">
        <f t="shared" si="2"/>
        <v>10132.92</v>
      </c>
      <c r="AH8" s="48">
        <f t="shared" si="2"/>
        <v>11912.56</v>
      </c>
      <c r="AI8" s="48">
        <f t="shared" si="2"/>
        <v>12903.78</v>
      </c>
      <c r="AJ8" s="48">
        <f t="shared" si="2"/>
        <v>10429.65</v>
      </c>
      <c r="AK8" s="48">
        <f t="shared" si="2"/>
        <v>14966.509999999998</v>
      </c>
      <c r="AL8" s="48">
        <f t="shared" si="2"/>
        <v>9381.42</v>
      </c>
    </row>
    <row r="9" spans="1:38" ht="15" customHeight="1" x14ac:dyDescent="0.25">
      <c r="A9" s="82"/>
      <c r="B9" s="95"/>
      <c r="C9" s="92" t="s">
        <v>216</v>
      </c>
      <c r="D9" s="89" t="s">
        <v>217</v>
      </c>
      <c r="E9" s="91"/>
      <c r="F9" s="48">
        <f>SUM(F10:F11)</f>
        <v>9587</v>
      </c>
      <c r="G9" s="48">
        <f t="shared" ref="G9:AL9" si="3">SUM(G10:G11)</f>
        <v>1595</v>
      </c>
      <c r="H9" s="48">
        <f t="shared" si="3"/>
        <v>1590</v>
      </c>
      <c r="I9" s="48">
        <f t="shared" si="3"/>
        <v>7463</v>
      </c>
      <c r="J9" s="48">
        <f t="shared" si="3"/>
        <v>6885</v>
      </c>
      <c r="K9" s="48">
        <f t="shared" si="3"/>
        <v>2766</v>
      </c>
      <c r="L9" s="48">
        <f t="shared" si="3"/>
        <v>1775</v>
      </c>
      <c r="M9" s="48">
        <f t="shared" si="3"/>
        <v>1180</v>
      </c>
      <c r="N9" s="48">
        <f t="shared" si="3"/>
        <v>1172</v>
      </c>
      <c r="O9" s="48">
        <f t="shared" si="3"/>
        <v>1235</v>
      </c>
      <c r="P9" s="48">
        <f t="shared" si="3"/>
        <v>1260</v>
      </c>
      <c r="Q9" s="48">
        <f t="shared" si="3"/>
        <v>1172</v>
      </c>
      <c r="R9" s="48">
        <f t="shared" si="3"/>
        <v>643</v>
      </c>
      <c r="S9" s="48">
        <f t="shared" si="3"/>
        <v>316</v>
      </c>
      <c r="T9" s="48">
        <f t="shared" si="3"/>
        <v>901</v>
      </c>
      <c r="U9" s="48">
        <f t="shared" si="3"/>
        <v>5180</v>
      </c>
      <c r="V9" s="48">
        <f t="shared" si="3"/>
        <v>1987</v>
      </c>
      <c r="W9" s="48">
        <f t="shared" si="3"/>
        <v>609</v>
      </c>
      <c r="X9" s="48">
        <f t="shared" si="3"/>
        <v>167</v>
      </c>
      <c r="Y9" s="48">
        <f t="shared" si="3"/>
        <v>3872</v>
      </c>
      <c r="Z9" s="48">
        <f t="shared" si="3"/>
        <v>1191</v>
      </c>
      <c r="AA9" s="48">
        <f t="shared" si="3"/>
        <v>636</v>
      </c>
      <c r="AB9" s="48">
        <f t="shared" si="3"/>
        <v>7449</v>
      </c>
      <c r="AC9" s="48">
        <f t="shared" si="3"/>
        <v>3753</v>
      </c>
      <c r="AD9" s="48">
        <f t="shared" si="3"/>
        <v>1580</v>
      </c>
      <c r="AE9" s="48">
        <f t="shared" si="3"/>
        <v>2751</v>
      </c>
      <c r="AF9" s="48">
        <f t="shared" si="3"/>
        <v>1874</v>
      </c>
      <c r="AG9" s="48">
        <f t="shared" si="3"/>
        <v>993</v>
      </c>
      <c r="AH9" s="48">
        <f t="shared" si="3"/>
        <v>1271</v>
      </c>
      <c r="AI9" s="48">
        <f t="shared" si="3"/>
        <v>1466</v>
      </c>
      <c r="AJ9" s="48">
        <f t="shared" si="3"/>
        <v>1022</v>
      </c>
      <c r="AK9" s="48">
        <f t="shared" si="3"/>
        <v>1874</v>
      </c>
      <c r="AL9" s="48">
        <f t="shared" si="3"/>
        <v>884</v>
      </c>
    </row>
    <row r="10" spans="1:38" ht="18" customHeight="1" x14ac:dyDescent="0.25">
      <c r="A10" s="82"/>
      <c r="B10" s="95"/>
      <c r="C10" s="93"/>
      <c r="D10" s="89" t="s">
        <v>213</v>
      </c>
      <c r="E10" s="91"/>
      <c r="F10" s="48">
        <v>1528</v>
      </c>
      <c r="G10" s="48">
        <v>480</v>
      </c>
      <c r="H10" s="48">
        <v>475</v>
      </c>
      <c r="I10" s="48">
        <v>1310</v>
      </c>
      <c r="J10" s="48">
        <v>1221</v>
      </c>
      <c r="K10" s="48">
        <v>644</v>
      </c>
      <c r="L10" s="48">
        <v>522</v>
      </c>
      <c r="M10" s="48">
        <v>398</v>
      </c>
      <c r="N10" s="48">
        <v>387</v>
      </c>
      <c r="O10" s="48">
        <v>401</v>
      </c>
      <c r="P10" s="48">
        <v>410</v>
      </c>
      <c r="Q10" s="48">
        <v>387</v>
      </c>
      <c r="R10" s="48">
        <v>304</v>
      </c>
      <c r="S10" s="48">
        <v>230</v>
      </c>
      <c r="T10" s="48">
        <v>316</v>
      </c>
      <c r="U10" s="48">
        <v>981</v>
      </c>
      <c r="V10" s="48">
        <v>554</v>
      </c>
      <c r="W10" s="48">
        <v>296</v>
      </c>
      <c r="X10" s="48">
        <v>167</v>
      </c>
      <c r="Y10" s="48">
        <v>805</v>
      </c>
      <c r="Z10" s="48">
        <v>391</v>
      </c>
      <c r="AA10" s="48">
        <v>302</v>
      </c>
      <c r="AB10" s="48">
        <v>1296</v>
      </c>
      <c r="AC10" s="48">
        <v>799</v>
      </c>
      <c r="AD10" s="48">
        <v>477</v>
      </c>
      <c r="AE10" s="48">
        <v>635</v>
      </c>
      <c r="AF10" s="48">
        <v>530</v>
      </c>
      <c r="AG10" s="48">
        <v>351</v>
      </c>
      <c r="AH10" s="48">
        <v>412</v>
      </c>
      <c r="AI10" s="48">
        <v>458</v>
      </c>
      <c r="AJ10" s="48">
        <v>354</v>
      </c>
      <c r="AK10" s="48">
        <v>530</v>
      </c>
      <c r="AL10" s="48">
        <v>311</v>
      </c>
    </row>
    <row r="11" spans="1:38" x14ac:dyDescent="0.25">
      <c r="A11" s="82"/>
      <c r="B11" s="95"/>
      <c r="C11" s="94"/>
      <c r="D11" s="89" t="s">
        <v>218</v>
      </c>
      <c r="E11" s="91"/>
      <c r="F11" s="48">
        <v>8059</v>
      </c>
      <c r="G11" s="48">
        <v>1115</v>
      </c>
      <c r="H11" s="48">
        <v>1115</v>
      </c>
      <c r="I11" s="48">
        <v>6153</v>
      </c>
      <c r="J11" s="48">
        <v>5664</v>
      </c>
      <c r="K11" s="48">
        <v>2122</v>
      </c>
      <c r="L11" s="48">
        <v>1253</v>
      </c>
      <c r="M11" s="48">
        <v>782</v>
      </c>
      <c r="N11" s="48">
        <v>785</v>
      </c>
      <c r="O11" s="48">
        <v>834</v>
      </c>
      <c r="P11" s="48">
        <v>850</v>
      </c>
      <c r="Q11" s="48">
        <v>785</v>
      </c>
      <c r="R11" s="48">
        <v>339</v>
      </c>
      <c r="S11" s="48">
        <v>86</v>
      </c>
      <c r="T11" s="48">
        <v>585</v>
      </c>
      <c r="U11" s="48">
        <v>4199</v>
      </c>
      <c r="V11" s="48">
        <v>1433</v>
      </c>
      <c r="W11" s="48">
        <v>313</v>
      </c>
      <c r="X11" s="48">
        <v>0</v>
      </c>
      <c r="Y11" s="48">
        <v>3067</v>
      </c>
      <c r="Z11" s="48">
        <v>800</v>
      </c>
      <c r="AA11" s="48">
        <v>334</v>
      </c>
      <c r="AB11" s="48">
        <v>6153</v>
      </c>
      <c r="AC11" s="48">
        <v>2954</v>
      </c>
      <c r="AD11" s="48">
        <v>1103</v>
      </c>
      <c r="AE11" s="48">
        <v>2116</v>
      </c>
      <c r="AF11" s="48">
        <v>1344</v>
      </c>
      <c r="AG11" s="48">
        <v>642</v>
      </c>
      <c r="AH11" s="48">
        <v>859</v>
      </c>
      <c r="AI11" s="48">
        <v>1008</v>
      </c>
      <c r="AJ11" s="48">
        <v>668</v>
      </c>
      <c r="AK11" s="48">
        <v>1344</v>
      </c>
      <c r="AL11" s="48">
        <v>573</v>
      </c>
    </row>
    <row r="12" spans="1:38" ht="18.75" customHeight="1" x14ac:dyDescent="0.25">
      <c r="A12" s="82"/>
      <c r="B12" s="95"/>
      <c r="C12" s="92" t="s">
        <v>219</v>
      </c>
      <c r="D12" s="89" t="s">
        <v>220</v>
      </c>
      <c r="E12" s="91"/>
      <c r="F12" s="48">
        <f>SUM(F13:F17)</f>
        <v>46800</v>
      </c>
      <c r="G12" s="48">
        <f t="shared" ref="G12:AL12" si="4">SUM(G13:G17)</f>
        <v>15183.17</v>
      </c>
      <c r="H12" s="48">
        <f t="shared" si="4"/>
        <v>15183.17</v>
      </c>
      <c r="I12" s="48">
        <f t="shared" si="4"/>
        <v>39000</v>
      </c>
      <c r="J12" s="48">
        <f t="shared" si="4"/>
        <v>36772.629999999997</v>
      </c>
      <c r="K12" s="48">
        <f t="shared" si="4"/>
        <v>19826.66</v>
      </c>
      <c r="L12" s="48">
        <f t="shared" si="4"/>
        <v>16235.86</v>
      </c>
      <c r="M12" s="48">
        <f t="shared" si="4"/>
        <v>12525.55</v>
      </c>
      <c r="N12" s="48">
        <f t="shared" si="4"/>
        <v>12549.58</v>
      </c>
      <c r="O12" s="48">
        <f t="shared" si="4"/>
        <v>12966.72</v>
      </c>
      <c r="P12" s="48">
        <f t="shared" si="4"/>
        <v>13104</v>
      </c>
      <c r="Q12" s="48">
        <f t="shared" si="4"/>
        <v>12549.58</v>
      </c>
      <c r="R12" s="48">
        <f t="shared" si="4"/>
        <v>10057.629999999999</v>
      </c>
      <c r="S12" s="48">
        <f t="shared" si="4"/>
        <v>7852.1</v>
      </c>
      <c r="T12" s="48">
        <f t="shared" si="4"/>
        <v>10417.370000000001</v>
      </c>
      <c r="U12" s="48">
        <f t="shared" si="4"/>
        <v>30095.83</v>
      </c>
      <c r="V12" s="48">
        <f t="shared" si="4"/>
        <v>17403.36</v>
      </c>
      <c r="W12" s="48">
        <f t="shared" si="4"/>
        <v>9726.6</v>
      </c>
      <c r="X12" s="48">
        <f t="shared" si="4"/>
        <v>5784.79</v>
      </c>
      <c r="Y12" s="48">
        <f t="shared" si="4"/>
        <v>24567.19</v>
      </c>
      <c r="Z12" s="48">
        <f t="shared" si="4"/>
        <v>12681.86</v>
      </c>
      <c r="AA12" s="48">
        <f t="shared" si="4"/>
        <v>9992.11</v>
      </c>
      <c r="AB12" s="48">
        <f t="shared" si="4"/>
        <v>39000</v>
      </c>
      <c r="AC12" s="48">
        <f t="shared" si="4"/>
        <v>24660.79</v>
      </c>
      <c r="AD12" s="48">
        <f t="shared" si="4"/>
        <v>15093.94</v>
      </c>
      <c r="AE12" s="48">
        <f t="shared" si="4"/>
        <v>19794.22</v>
      </c>
      <c r="AF12" s="48">
        <f t="shared" si="4"/>
        <v>16840.509999999998</v>
      </c>
      <c r="AG12" s="48">
        <f t="shared" si="4"/>
        <v>11125.92</v>
      </c>
      <c r="AH12" s="48">
        <f t="shared" si="4"/>
        <v>13183.56</v>
      </c>
      <c r="AI12" s="48">
        <f t="shared" si="4"/>
        <v>14369.78</v>
      </c>
      <c r="AJ12" s="48">
        <f t="shared" si="4"/>
        <v>11451.65</v>
      </c>
      <c r="AK12" s="48">
        <f t="shared" si="4"/>
        <v>16840.509999999998</v>
      </c>
      <c r="AL12" s="48">
        <f t="shared" si="4"/>
        <v>10265.42</v>
      </c>
    </row>
    <row r="13" spans="1:38" ht="15" customHeight="1" x14ac:dyDescent="0.25">
      <c r="A13" s="82"/>
      <c r="B13" s="95"/>
      <c r="C13" s="93"/>
      <c r="D13" s="96" t="s">
        <v>221</v>
      </c>
      <c r="E13" s="49" t="s">
        <v>222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0</v>
      </c>
      <c r="AC13" s="48">
        <v>0</v>
      </c>
      <c r="AD13" s="48">
        <v>0</v>
      </c>
      <c r="AE13" s="48">
        <v>0</v>
      </c>
      <c r="AF13" s="48">
        <v>0</v>
      </c>
      <c r="AG13" s="48">
        <v>0</v>
      </c>
      <c r="AH13" s="48">
        <v>0</v>
      </c>
      <c r="AI13" s="48">
        <v>0</v>
      </c>
      <c r="AJ13" s="48">
        <v>0</v>
      </c>
      <c r="AK13" s="48">
        <v>0</v>
      </c>
      <c r="AL13" s="48">
        <v>0</v>
      </c>
    </row>
    <row r="14" spans="1:38" x14ac:dyDescent="0.25">
      <c r="A14" s="82"/>
      <c r="B14" s="95"/>
      <c r="C14" s="93"/>
      <c r="D14" s="97"/>
      <c r="E14" s="49" t="s">
        <v>222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0</v>
      </c>
      <c r="AC14" s="48">
        <v>0</v>
      </c>
      <c r="AD14" s="48">
        <v>0</v>
      </c>
      <c r="AE14" s="48">
        <v>0</v>
      </c>
      <c r="AF14" s="48">
        <v>0</v>
      </c>
      <c r="AG14" s="48">
        <v>0</v>
      </c>
      <c r="AH14" s="48">
        <v>0</v>
      </c>
      <c r="AI14" s="48">
        <v>0</v>
      </c>
      <c r="AJ14" s="48">
        <v>0</v>
      </c>
      <c r="AK14" s="48">
        <v>0</v>
      </c>
      <c r="AL14" s="48">
        <v>0</v>
      </c>
    </row>
    <row r="15" spans="1:38" x14ac:dyDescent="0.25">
      <c r="A15" s="82"/>
      <c r="B15" s="95"/>
      <c r="C15" s="93"/>
      <c r="D15" s="97"/>
      <c r="E15" s="49" t="s">
        <v>223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0</v>
      </c>
      <c r="AI15" s="48">
        <v>0</v>
      </c>
      <c r="AJ15" s="48">
        <v>0</v>
      </c>
      <c r="AK15" s="48">
        <v>0</v>
      </c>
      <c r="AL15" s="48">
        <v>0</v>
      </c>
    </row>
    <row r="16" spans="1:38" x14ac:dyDescent="0.25">
      <c r="A16" s="82"/>
      <c r="B16" s="95"/>
      <c r="C16" s="93"/>
      <c r="D16" s="98"/>
      <c r="E16" s="49" t="s">
        <v>224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</row>
    <row r="17" spans="1:38" ht="15" customHeight="1" x14ac:dyDescent="0.25">
      <c r="A17" s="82"/>
      <c r="B17" s="95"/>
      <c r="C17" s="94"/>
      <c r="D17" s="89" t="s">
        <v>225</v>
      </c>
      <c r="E17" s="91"/>
      <c r="F17" s="48">
        <v>46800</v>
      </c>
      <c r="G17" s="48">
        <v>15183.17</v>
      </c>
      <c r="H17" s="48">
        <v>15183.17</v>
      </c>
      <c r="I17" s="48">
        <v>39000</v>
      </c>
      <c r="J17" s="48">
        <v>36772.629999999997</v>
      </c>
      <c r="K17" s="48">
        <v>19826.66</v>
      </c>
      <c r="L17" s="48">
        <v>16235.86</v>
      </c>
      <c r="M17" s="48">
        <v>12525.55</v>
      </c>
      <c r="N17" s="48">
        <v>12549.58</v>
      </c>
      <c r="O17" s="48">
        <v>12966.72</v>
      </c>
      <c r="P17" s="48">
        <v>13104</v>
      </c>
      <c r="Q17" s="48">
        <v>12549.58</v>
      </c>
      <c r="R17" s="48">
        <v>10057.629999999999</v>
      </c>
      <c r="S17" s="48">
        <v>7852.1</v>
      </c>
      <c r="T17" s="48">
        <v>10417.370000000001</v>
      </c>
      <c r="U17" s="48">
        <v>30095.83</v>
      </c>
      <c r="V17" s="48">
        <v>17403.36</v>
      </c>
      <c r="W17" s="48">
        <v>9726.6</v>
      </c>
      <c r="X17" s="48">
        <v>5784.79</v>
      </c>
      <c r="Y17" s="48">
        <v>24567.19</v>
      </c>
      <c r="Z17" s="48">
        <v>12681.86</v>
      </c>
      <c r="AA17" s="48">
        <v>9992.11</v>
      </c>
      <c r="AB17" s="48">
        <v>39000</v>
      </c>
      <c r="AC17" s="48">
        <v>24660.79</v>
      </c>
      <c r="AD17" s="48">
        <v>15093.94</v>
      </c>
      <c r="AE17" s="48">
        <v>19794.22</v>
      </c>
      <c r="AF17" s="48">
        <v>16840.509999999998</v>
      </c>
      <c r="AG17" s="48">
        <v>11125.92</v>
      </c>
      <c r="AH17" s="48">
        <v>13183.56</v>
      </c>
      <c r="AI17" s="48">
        <v>14369.78</v>
      </c>
      <c r="AJ17" s="48">
        <v>11451.65</v>
      </c>
      <c r="AK17" s="48">
        <v>16840.509999999998</v>
      </c>
      <c r="AL17" s="48">
        <v>10265.42</v>
      </c>
    </row>
    <row r="18" spans="1:38" s="3" customFormat="1" ht="28.5" x14ac:dyDescent="0.25">
      <c r="A18" s="82"/>
      <c r="B18" s="95"/>
      <c r="C18" s="89" t="s">
        <v>188</v>
      </c>
      <c r="D18" s="90"/>
      <c r="E18" s="91"/>
      <c r="F18" s="50" t="s">
        <v>193</v>
      </c>
      <c r="G18" s="50" t="s">
        <v>194</v>
      </c>
      <c r="H18" s="50" t="s">
        <v>195</v>
      </c>
      <c r="I18" s="50" t="s">
        <v>196</v>
      </c>
      <c r="J18" s="50" t="s">
        <v>197</v>
      </c>
      <c r="K18" s="50" t="s">
        <v>195</v>
      </c>
      <c r="L18" s="50" t="s">
        <v>198</v>
      </c>
      <c r="M18" s="50" t="s">
        <v>198</v>
      </c>
      <c r="N18" s="50" t="s">
        <v>199</v>
      </c>
      <c r="O18" s="50" t="s">
        <v>199</v>
      </c>
      <c r="P18" s="50" t="s">
        <v>199</v>
      </c>
      <c r="Q18" s="50" t="s">
        <v>200</v>
      </c>
      <c r="R18" s="50" t="s">
        <v>200</v>
      </c>
      <c r="S18" s="50" t="s">
        <v>200</v>
      </c>
      <c r="T18" s="50" t="s">
        <v>200</v>
      </c>
      <c r="U18" s="50" t="s">
        <v>201</v>
      </c>
      <c r="V18" s="50" t="s">
        <v>200</v>
      </c>
      <c r="W18" s="51" t="s">
        <v>202</v>
      </c>
      <c r="X18" s="50" t="s">
        <v>203</v>
      </c>
      <c r="Y18" s="50" t="s">
        <v>201</v>
      </c>
      <c r="Z18" s="50" t="s">
        <v>200</v>
      </c>
      <c r="AA18" s="50" t="s">
        <v>200</v>
      </c>
      <c r="AB18" s="50" t="s">
        <v>196</v>
      </c>
      <c r="AC18" s="50" t="s">
        <v>197</v>
      </c>
      <c r="AD18" s="50" t="s">
        <v>195</v>
      </c>
      <c r="AE18" s="50" t="s">
        <v>195</v>
      </c>
      <c r="AF18" s="50" t="s">
        <v>195</v>
      </c>
      <c r="AG18" s="50" t="s">
        <v>198</v>
      </c>
      <c r="AH18" s="50" t="s">
        <v>204</v>
      </c>
      <c r="AI18" s="50" t="s">
        <v>200</v>
      </c>
      <c r="AJ18" s="50" t="s">
        <v>200</v>
      </c>
      <c r="AK18" s="50" t="s">
        <v>200</v>
      </c>
      <c r="AL18" s="50" t="s">
        <v>200</v>
      </c>
    </row>
  </sheetData>
  <mergeCells count="19">
    <mergeCell ref="D12:E12"/>
    <mergeCell ref="D13:D16"/>
    <mergeCell ref="D17:E17"/>
    <mergeCell ref="A1:A18"/>
    <mergeCell ref="C1:E2"/>
    <mergeCell ref="C3:E3"/>
    <mergeCell ref="C4:C6"/>
    <mergeCell ref="D4:E4"/>
    <mergeCell ref="D5:E5"/>
    <mergeCell ref="D6:E6"/>
    <mergeCell ref="C7:E7"/>
    <mergeCell ref="C8:E8"/>
    <mergeCell ref="C18:E18"/>
    <mergeCell ref="B1:B18"/>
    <mergeCell ref="C9:C11"/>
    <mergeCell ref="D9:E9"/>
    <mergeCell ref="D10:E10"/>
    <mergeCell ref="D11:E11"/>
    <mergeCell ref="C12:C17"/>
  </mergeCells>
  <hyperlinks>
    <hyperlink ref="F13" location="_ftn1" display="_ftn1" xr:uid="{00000000-0004-0000-0500-000000000000}"/>
  </hyperlinks>
  <pageMargins left="0.25" right="0.25" top="0.75" bottom="0.75" header="0.3" footer="0.3"/>
  <pageSetup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9"/>
  <sheetViews>
    <sheetView workbookViewId="0">
      <selection activeCell="A2" sqref="A2"/>
    </sheetView>
  </sheetViews>
  <sheetFormatPr baseColWidth="10" defaultColWidth="11.42578125" defaultRowHeight="15" x14ac:dyDescent="0.25"/>
  <cols>
    <col min="1" max="1" width="45.7109375" bestFit="1" customWidth="1"/>
    <col min="2" max="2" width="26" bestFit="1" customWidth="1"/>
    <col min="3" max="3" width="28.28515625" bestFit="1" customWidth="1"/>
    <col min="4" max="4" width="24.42578125" bestFit="1" customWidth="1"/>
    <col min="5" max="5" width="19.7109375" bestFit="1" customWidth="1"/>
    <col min="6" max="6" width="17.7109375" bestFit="1" customWidth="1"/>
    <col min="7" max="7" width="21.85546875" bestFit="1" customWidth="1"/>
    <col min="8" max="8" width="14.42578125" bestFit="1" customWidth="1"/>
    <col min="9" max="9" width="11.5703125" bestFit="1" customWidth="1"/>
    <col min="10" max="10" width="24.85546875" bestFit="1" customWidth="1"/>
  </cols>
  <sheetData>
    <row r="1" spans="1:10" ht="38.25" customHeight="1" x14ac:dyDescent="0.25">
      <c r="A1" s="102" t="s">
        <v>226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x14ac:dyDescent="0.25">
      <c r="A2" s="18" t="s">
        <v>227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25">
      <c r="A3" s="103" t="s">
        <v>228</v>
      </c>
      <c r="B3" s="104"/>
      <c r="C3" s="104"/>
      <c r="D3" s="104"/>
      <c r="E3" s="104"/>
      <c r="F3" s="104"/>
      <c r="G3" s="104"/>
      <c r="H3" s="104"/>
      <c r="I3" s="105"/>
      <c r="J3" s="29" t="s">
        <v>169</v>
      </c>
    </row>
    <row r="4" spans="1:10" ht="24.75" x14ac:dyDescent="0.25">
      <c r="A4" s="30" t="s">
        <v>229</v>
      </c>
      <c r="B4" s="30" t="s">
        <v>230</v>
      </c>
      <c r="C4" s="30" t="s">
        <v>231</v>
      </c>
      <c r="D4" s="30" t="s">
        <v>232</v>
      </c>
      <c r="E4" s="30" t="s">
        <v>233</v>
      </c>
      <c r="F4" s="30" t="s">
        <v>234</v>
      </c>
      <c r="G4" s="30" t="s">
        <v>235</v>
      </c>
      <c r="H4" s="30" t="s">
        <v>236</v>
      </c>
      <c r="I4" s="30" t="s">
        <v>237</v>
      </c>
      <c r="J4" s="30" t="s">
        <v>238</v>
      </c>
    </row>
    <row r="5" spans="1:10" x14ac:dyDescent="0.25">
      <c r="A5" s="31" t="s">
        <v>169</v>
      </c>
      <c r="B5" s="31" t="s">
        <v>169</v>
      </c>
      <c r="C5" s="31" t="s">
        <v>169</v>
      </c>
      <c r="D5" s="31" t="s">
        <v>169</v>
      </c>
      <c r="E5" s="31" t="s">
        <v>169</v>
      </c>
      <c r="F5" s="31" t="s">
        <v>169</v>
      </c>
      <c r="G5" s="31" t="s">
        <v>169</v>
      </c>
      <c r="H5" s="31" t="s">
        <v>169</v>
      </c>
      <c r="I5" s="31" t="s">
        <v>169</v>
      </c>
      <c r="J5" s="31" t="s">
        <v>169</v>
      </c>
    </row>
    <row r="6" spans="1:10" x14ac:dyDescent="0.25">
      <c r="A6" s="106" t="s">
        <v>239</v>
      </c>
      <c r="B6" s="107"/>
      <c r="C6" s="107"/>
      <c r="D6" s="107"/>
      <c r="E6" s="107"/>
      <c r="F6" s="107"/>
      <c r="G6" s="107"/>
      <c r="H6" s="107"/>
      <c r="I6" s="108"/>
      <c r="J6" s="32" t="s">
        <v>169</v>
      </c>
    </row>
    <row r="7" spans="1:10" x14ac:dyDescent="0.25">
      <c r="A7" s="106" t="s">
        <v>240</v>
      </c>
      <c r="B7" s="107"/>
      <c r="C7" s="107"/>
      <c r="D7" s="107"/>
      <c r="E7" s="107"/>
      <c r="F7" s="107"/>
      <c r="G7" s="107"/>
      <c r="H7" s="107"/>
      <c r="I7" s="108"/>
      <c r="J7" s="32" t="s">
        <v>169</v>
      </c>
    </row>
    <row r="8" spans="1:10" x14ac:dyDescent="0.25">
      <c r="A8" s="109" t="s">
        <v>241</v>
      </c>
      <c r="B8" s="110"/>
      <c r="C8" s="110"/>
      <c r="D8" s="110"/>
      <c r="E8" s="110"/>
      <c r="F8" s="110"/>
      <c r="G8" s="110"/>
      <c r="H8" s="110"/>
      <c r="I8" s="111"/>
      <c r="J8" s="33" t="s">
        <v>169</v>
      </c>
    </row>
    <row r="9" spans="1:10" x14ac:dyDescent="0.25">
      <c r="A9" s="26" t="s">
        <v>169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18" t="s">
        <v>169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64.5" x14ac:dyDescent="0.25">
      <c r="A11" s="18" t="s">
        <v>242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0" x14ac:dyDescent="0.25">
      <c r="A12" s="26" t="s">
        <v>169</v>
      </c>
      <c r="B12" s="19"/>
      <c r="C12" s="19"/>
      <c r="D12" s="19"/>
      <c r="E12" s="19"/>
      <c r="F12" s="19"/>
      <c r="G12" s="19"/>
      <c r="H12" s="19"/>
      <c r="I12" s="19"/>
      <c r="J12" s="19"/>
    </row>
    <row r="13" spans="1:10" x14ac:dyDescent="0.25">
      <c r="A13" s="99" t="s">
        <v>243</v>
      </c>
      <c r="B13" s="100"/>
      <c r="C13" s="100"/>
      <c r="D13" s="100"/>
      <c r="E13" s="100"/>
      <c r="F13" s="100"/>
      <c r="G13" s="101"/>
      <c r="H13" s="19"/>
      <c r="I13" s="19"/>
      <c r="J13" s="19"/>
    </row>
    <row r="14" spans="1:10" x14ac:dyDescent="0.25">
      <c r="A14" s="34">
        <v>9100</v>
      </c>
      <c r="B14" s="35">
        <v>9200</v>
      </c>
      <c r="C14" s="35">
        <v>9300</v>
      </c>
      <c r="D14" s="35">
        <v>9400</v>
      </c>
      <c r="E14" s="35">
        <v>9500</v>
      </c>
      <c r="F14" s="35">
        <v>9600</v>
      </c>
      <c r="G14" s="35" t="s">
        <v>244</v>
      </c>
      <c r="H14" s="19"/>
      <c r="I14" s="19"/>
      <c r="J14" s="19"/>
    </row>
    <row r="15" spans="1:10" ht="26.25" x14ac:dyDescent="0.25">
      <c r="A15" s="36" t="s">
        <v>245</v>
      </c>
      <c r="B15" s="37" t="s">
        <v>246</v>
      </c>
      <c r="C15" s="37" t="s">
        <v>247</v>
      </c>
      <c r="D15" s="37" t="s">
        <v>248</v>
      </c>
      <c r="E15" s="37" t="s">
        <v>249</v>
      </c>
      <c r="F15" s="37" t="s">
        <v>250</v>
      </c>
      <c r="G15" s="38"/>
      <c r="H15" s="19"/>
      <c r="I15" s="19"/>
      <c r="J15" s="19"/>
    </row>
    <row r="16" spans="1:10" x14ac:dyDescent="0.25">
      <c r="A16" s="39" t="s">
        <v>169</v>
      </c>
      <c r="B16" s="40" t="s">
        <v>169</v>
      </c>
      <c r="C16" s="40" t="s">
        <v>169</v>
      </c>
      <c r="D16" s="40" t="s">
        <v>169</v>
      </c>
      <c r="E16" s="40" t="s">
        <v>169</v>
      </c>
      <c r="F16" s="40" t="s">
        <v>169</v>
      </c>
      <c r="G16" s="40" t="s">
        <v>169</v>
      </c>
      <c r="H16" s="19"/>
      <c r="I16" s="19"/>
      <c r="J16" s="19"/>
    </row>
    <row r="17" spans="1:10" x14ac:dyDescent="0.25">
      <c r="A17" s="41" t="s">
        <v>169</v>
      </c>
      <c r="B17" s="42" t="s">
        <v>169</v>
      </c>
      <c r="C17" s="42" t="s">
        <v>169</v>
      </c>
      <c r="D17" s="42" t="s">
        <v>169</v>
      </c>
      <c r="E17" s="42" t="s">
        <v>169</v>
      </c>
      <c r="F17" s="42" t="s">
        <v>169</v>
      </c>
      <c r="G17" s="42" t="s">
        <v>169</v>
      </c>
      <c r="H17" s="19"/>
      <c r="I17" s="19"/>
      <c r="J17" s="19"/>
    </row>
    <row r="19" spans="1:10" x14ac:dyDescent="0.25">
      <c r="A19" s="43" t="s">
        <v>251</v>
      </c>
    </row>
  </sheetData>
  <mergeCells count="6">
    <mergeCell ref="A13:G13"/>
    <mergeCell ref="A1:J1"/>
    <mergeCell ref="A3:I3"/>
    <mergeCell ref="A6:I6"/>
    <mergeCell ref="A7:I7"/>
    <mergeCell ref="A8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INGRESOS</vt:lpstr>
      <vt:lpstr>EGRESOS</vt:lpstr>
      <vt:lpstr>COG</vt:lpstr>
      <vt:lpstr>6</vt:lpstr>
      <vt:lpstr>15</vt:lpstr>
      <vt:lpstr>16</vt:lpstr>
      <vt:lpstr>18</vt:lpstr>
      <vt:lpstr>COG!Área_de_impresión</vt:lpstr>
      <vt:lpstr>EGRESOS!Área_de_impresión</vt:lpstr>
      <vt:lpstr>'16'!Títulos_a_imprimir</vt:lpstr>
      <vt:lpstr>EGRESOS!Títulos_a_imprimir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Estefania</cp:lastModifiedBy>
  <cp:revision/>
  <cp:lastPrinted>2019-01-08T21:43:03Z</cp:lastPrinted>
  <dcterms:created xsi:type="dcterms:W3CDTF">2018-12-14T17:06:37Z</dcterms:created>
  <dcterms:modified xsi:type="dcterms:W3CDTF">2019-02-06T19:09:46Z</dcterms:modified>
  <cp:category/>
  <cp:contentStatus/>
</cp:coreProperties>
</file>