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PRESUPUESTO Y CUENTA PUBLICA\DESCENTRALIZADOS\IMIPE\"/>
    </mc:Choice>
  </mc:AlternateContent>
  <bookViews>
    <workbookView xWindow="0" yWindow="0" windowWidth="24000" windowHeight="9735"/>
  </bookViews>
  <sheets>
    <sheet name="1" sheetId="3" r:id="rId1"/>
    <sheet name="2" sheetId="4" r:id="rId2"/>
    <sheet name="3" sheetId="5" r:id="rId3"/>
    <sheet name="4" sheetId="6" r:id="rId4"/>
    <sheet name="5" sheetId="7" r:id="rId5"/>
    <sheet name="6" sheetId="8" r:id="rId6"/>
    <sheet name="7" sheetId="9" r:id="rId7"/>
    <sheet name="8" sheetId="10" r:id="rId8"/>
    <sheet name="9" sheetId="11" r:id="rId9"/>
    <sheet name="10" sheetId="12" r:id="rId10"/>
    <sheet name="11" sheetId="13" r:id="rId11"/>
    <sheet name="12" sheetId="15" r:id="rId12"/>
    <sheet name="13" sheetId="16" r:id="rId13"/>
    <sheet name="14" sheetId="17" r:id="rId14"/>
    <sheet name="15" sheetId="18" r:id="rId15"/>
    <sheet name="16" sheetId="19" r:id="rId16"/>
    <sheet name="18" sheetId="21" r:id="rId17"/>
    <sheet name="19" sheetId="22" r:id="rId18"/>
    <sheet name="23" sheetId="26" r:id="rId19"/>
    <sheet name="26" sheetId="29" r:id="rId20"/>
    <sheet name="27" sheetId="30" r:id="rId21"/>
    <sheet name="28" sheetId="31" r:id="rId22"/>
  </sheets>
  <definedNames>
    <definedName name="_xlnm._FilterDatabase" localSheetId="2" hidden="1">'3'!$A$2:$C$98</definedName>
    <definedName name="_xlnm._FilterDatabase" localSheetId="3" hidden="1">'4'!$A$2:$C$28</definedName>
    <definedName name="_xlnm._FilterDatabase" localSheetId="5" hidden="1">'6'!$A$5:$C$13</definedName>
    <definedName name="_xlnm._FilterDatabase" localSheetId="6" hidden="1">'7'!$A$5:$D$11</definedName>
    <definedName name="_ftn1">'1'!#REF!</definedName>
    <definedName name="_ftn2">'5'!#REF!</definedName>
    <definedName name="_ftnref1">'1'!$A$2</definedName>
    <definedName name="_ftnref2">'5'!#REF!</definedName>
    <definedName name="_xlnm.Print_Titles" localSheetId="21">'28'!$1:$3</definedName>
    <definedName name="_xlnm.Print_Titles" localSheetId="2">'3'!$1:$2</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3" i="19" l="1"/>
  <c r="AI10" i="19"/>
  <c r="AI6" i="19"/>
  <c r="AH6" i="19"/>
  <c r="AG6" i="19"/>
  <c r="AF6" i="19"/>
  <c r="AE6" i="19"/>
  <c r="AD6" i="19"/>
  <c r="AC6" i="19"/>
  <c r="AB6" i="19"/>
  <c r="AA6" i="19"/>
  <c r="Z6" i="19"/>
  <c r="Y6" i="19"/>
  <c r="X6" i="19"/>
  <c r="W6" i="19"/>
  <c r="V6" i="19"/>
  <c r="U6" i="19"/>
  <c r="T6" i="19"/>
  <c r="S6" i="19"/>
  <c r="R6" i="19"/>
  <c r="Q13" i="19"/>
  <c r="Q10" i="19"/>
  <c r="Q9" i="19" s="1"/>
  <c r="Q8" i="19" s="1"/>
  <c r="Q4" i="19" s="1"/>
  <c r="Q3" i="19" s="1"/>
  <c r="Q6" i="19"/>
  <c r="P13" i="19"/>
  <c r="O13" i="19"/>
  <c r="N13" i="19"/>
  <c r="N9" i="19" s="1"/>
  <c r="N8" i="19" s="1"/>
  <c r="P10" i="19"/>
  <c r="O10" i="19"/>
  <c r="O9" i="19" s="1"/>
  <c r="O8" i="19" s="1"/>
  <c r="N10" i="19"/>
  <c r="P9" i="19"/>
  <c r="P8" i="19" s="1"/>
  <c r="P6" i="19"/>
  <c r="O6" i="19"/>
  <c r="N6" i="19"/>
  <c r="M13" i="19"/>
  <c r="L13" i="19"/>
  <c r="K13" i="19"/>
  <c r="J13" i="19"/>
  <c r="M10" i="19"/>
  <c r="L10" i="19"/>
  <c r="K10" i="19"/>
  <c r="J10" i="19"/>
  <c r="M9" i="19"/>
  <c r="L9" i="19"/>
  <c r="K9" i="19"/>
  <c r="J9" i="19"/>
  <c r="M8" i="19"/>
  <c r="L8" i="19"/>
  <c r="K8" i="19"/>
  <c r="J8" i="19"/>
  <c r="M6" i="19"/>
  <c r="L6" i="19"/>
  <c r="K6" i="19"/>
  <c r="J6" i="19"/>
  <c r="M4" i="19"/>
  <c r="M3" i="19" s="1"/>
  <c r="L4" i="19"/>
  <c r="L3" i="19" s="1"/>
  <c r="K4" i="19"/>
  <c r="K3" i="19" s="1"/>
  <c r="J4" i="19"/>
  <c r="J3" i="19" s="1"/>
  <c r="I13" i="19"/>
  <c r="H13" i="19"/>
  <c r="I10" i="19"/>
  <c r="I9" i="19" s="1"/>
  <c r="I8" i="19" s="1"/>
  <c r="H10" i="19"/>
  <c r="I6" i="19"/>
  <c r="H6" i="19"/>
  <c r="G6" i="19"/>
  <c r="H9" i="19" l="1"/>
  <c r="H8" i="19" s="1"/>
  <c r="AI9" i="19"/>
  <c r="AI8" i="19" s="1"/>
  <c r="AI4" i="19" s="1"/>
  <c r="AI3" i="19" s="1"/>
  <c r="H4" i="19"/>
  <c r="H3" i="19" s="1"/>
  <c r="O4" i="19"/>
  <c r="O3" i="19" s="1"/>
  <c r="I4" i="19"/>
  <c r="I3" i="19" s="1"/>
  <c r="P4" i="19"/>
  <c r="P3" i="19" s="1"/>
  <c r="N4" i="19"/>
  <c r="N3" i="19" s="1"/>
  <c r="F6" i="19" l="1"/>
  <c r="E6" i="19"/>
  <c r="AH13" i="19" l="1"/>
  <c r="AH10" i="19"/>
  <c r="AG13" i="19"/>
  <c r="AF13" i="19"/>
  <c r="AE13" i="19"/>
  <c r="AD13" i="19"/>
  <c r="AC13" i="19"/>
  <c r="AB13" i="19"/>
  <c r="AA13" i="19"/>
  <c r="AG10" i="19"/>
  <c r="AF10" i="19"/>
  <c r="AE10" i="19"/>
  <c r="AD10" i="19"/>
  <c r="AC10" i="19"/>
  <c r="AB10" i="19"/>
  <c r="AA10" i="19"/>
  <c r="AH9" i="19" l="1"/>
  <c r="AH8" i="19" s="1"/>
  <c r="AD9" i="19"/>
  <c r="AH4" i="19"/>
  <c r="AH3" i="19" s="1"/>
  <c r="AG9" i="19"/>
  <c r="AF9" i="19"/>
  <c r="AE9" i="19"/>
  <c r="AC9" i="19"/>
  <c r="AB9" i="19"/>
  <c r="AA9" i="19"/>
  <c r="Z10" i="19"/>
  <c r="Y10" i="19"/>
  <c r="X10" i="19"/>
  <c r="W10" i="19"/>
  <c r="V10" i="19"/>
  <c r="U10" i="19"/>
  <c r="T10" i="19"/>
  <c r="S10" i="19"/>
  <c r="R10" i="19"/>
  <c r="Z13" i="19"/>
  <c r="Y13" i="19"/>
  <c r="X13" i="19"/>
  <c r="W13" i="19"/>
  <c r="V13" i="19"/>
  <c r="U13" i="19"/>
  <c r="T13" i="19"/>
  <c r="S13" i="19"/>
  <c r="R13" i="19"/>
  <c r="AB8" i="19" l="1"/>
  <c r="AB4" i="19" s="1"/>
  <c r="AB3" i="19" s="1"/>
  <c r="AE8" i="19"/>
  <c r="AE4" i="19" s="1"/>
  <c r="AE3" i="19" s="1"/>
  <c r="AG8" i="19"/>
  <c r="AG4" i="19" s="1"/>
  <c r="AG3" i="19" s="1"/>
  <c r="R9" i="19"/>
  <c r="V9" i="19"/>
  <c r="AA8" i="19"/>
  <c r="AA4" i="19" s="1"/>
  <c r="AA3" i="19" s="1"/>
  <c r="AC8" i="19"/>
  <c r="AC4" i="19" s="1"/>
  <c r="AC3" i="19" s="1"/>
  <c r="AF8" i="19"/>
  <c r="AF4" i="19" s="1"/>
  <c r="AF3" i="19" s="1"/>
  <c r="AD8" i="19"/>
  <c r="AD4" i="19" s="1"/>
  <c r="AD3" i="19" s="1"/>
  <c r="W9" i="19"/>
  <c r="S9" i="19"/>
  <c r="Z9" i="19"/>
  <c r="Z8" i="19" s="1"/>
  <c r="Z4" i="19" s="1"/>
  <c r="Z3" i="19" s="1"/>
  <c r="Y9" i="19"/>
  <c r="X9" i="19"/>
  <c r="U9" i="19"/>
  <c r="T9" i="19"/>
  <c r="G13" i="19"/>
  <c r="F13" i="19"/>
  <c r="G10" i="19"/>
  <c r="F10" i="19"/>
  <c r="E10" i="19"/>
  <c r="E13" i="19"/>
  <c r="F9" i="19" l="1"/>
  <c r="F8" i="19" s="1"/>
  <c r="U8" i="19"/>
  <c r="U4" i="19" s="1"/>
  <c r="U3" i="19" s="1"/>
  <c r="Y8" i="19"/>
  <c r="Y4" i="19" s="1"/>
  <c r="Y3" i="19" s="1"/>
  <c r="S8" i="19"/>
  <c r="S4" i="19" s="1"/>
  <c r="S3" i="19" s="1"/>
  <c r="W8" i="19"/>
  <c r="W4" i="19" s="1"/>
  <c r="W3" i="19" s="1"/>
  <c r="V8" i="19"/>
  <c r="V4" i="19" s="1"/>
  <c r="V3" i="19" s="1"/>
  <c r="G9" i="19"/>
  <c r="G8" i="19" s="1"/>
  <c r="T8" i="19"/>
  <c r="T4" i="19" s="1"/>
  <c r="T3" i="19" s="1"/>
  <c r="X8" i="19"/>
  <c r="X4" i="19" s="1"/>
  <c r="X3" i="19" s="1"/>
  <c r="R8" i="19"/>
  <c r="R4" i="19" s="1"/>
  <c r="R3" i="19" s="1"/>
  <c r="E9" i="19"/>
  <c r="F4" i="19"/>
  <c r="F3" i="19" s="1"/>
  <c r="G4" i="19"/>
  <c r="G3" i="19" s="1"/>
  <c r="F30" i="18"/>
  <c r="E30" i="18"/>
  <c r="D30" i="18"/>
  <c r="C30" i="18"/>
  <c r="C17" i="26"/>
  <c r="D10" i="9"/>
  <c r="C13" i="8"/>
  <c r="C15" i="7"/>
  <c r="E8" i="19" l="1"/>
  <c r="E4" i="19" s="1"/>
  <c r="E3" i="19" s="1"/>
  <c r="C23" i="6"/>
  <c r="C18" i="6"/>
  <c r="C13" i="6"/>
  <c r="C8" i="6"/>
  <c r="C3" i="6"/>
  <c r="C4" i="5"/>
  <c r="C7" i="5"/>
  <c r="C13" i="5"/>
  <c r="C19" i="5"/>
  <c r="C23" i="5"/>
  <c r="C30" i="5"/>
  <c r="C34" i="5"/>
  <c r="C44" i="5"/>
  <c r="C49" i="5"/>
  <c r="C54" i="5"/>
  <c r="C63" i="5"/>
  <c r="C76" i="5"/>
  <c r="C80" i="5"/>
  <c r="C86" i="5"/>
  <c r="C93" i="5"/>
  <c r="C96" i="5"/>
  <c r="C11" i="4"/>
  <c r="C76" i="31"/>
  <c r="C75" i="31" s="1"/>
  <c r="C49" i="31"/>
  <c r="C48" i="31" s="1"/>
  <c r="C31" i="31"/>
  <c r="C30" i="31" s="1"/>
  <c r="C6" i="31"/>
  <c r="C5" i="31" s="1"/>
  <c r="C94" i="31" l="1"/>
  <c r="C93" i="31" s="1"/>
  <c r="C4" i="31" s="1"/>
  <c r="C85" i="5"/>
  <c r="C33" i="5"/>
  <c r="C22" i="5"/>
  <c r="C3" i="5"/>
  <c r="C28" i="6"/>
  <c r="C11" i="3"/>
</calcChain>
</file>

<file path=xl/sharedStrings.xml><?xml version="1.0" encoding="utf-8"?>
<sst xmlns="http://schemas.openxmlformats.org/spreadsheetml/2006/main" count="912" uniqueCount="402">
  <si>
    <t> </t>
  </si>
  <si>
    <t>Categoría</t>
  </si>
  <si>
    <t>Presupuesto aprobado</t>
  </si>
  <si>
    <t>Recursos fiscales</t>
  </si>
  <si>
    <t>Financiamientos internos</t>
  </si>
  <si>
    <t>Ingresos propios</t>
  </si>
  <si>
    <t>Recursos federales</t>
  </si>
  <si>
    <t>Recursos estatales</t>
  </si>
  <si>
    <t>Otros recursos</t>
  </si>
  <si>
    <t>Total presupuesto de egresos</t>
  </si>
  <si>
    <t>Gasto Corriente</t>
  </si>
  <si>
    <t>Gasto de Capital</t>
  </si>
  <si>
    <t>Amortización de la Deuda y Disminución de Pasivos</t>
  </si>
  <si>
    <t>Pensiones y Jubilaciones</t>
  </si>
  <si>
    <t>Participaciones</t>
  </si>
  <si>
    <t>Capítulo-Concepto-Partida genérica</t>
  </si>
  <si>
    <t>SERVICIOS PERSONALES</t>
  </si>
  <si>
    <t>REMUNERACIONES AL PERSONAL DE CARÁCTER PERMANENTE</t>
  </si>
  <si>
    <t>Sueldos base al personal permanente</t>
  </si>
  <si>
    <t>REMUNERACIONES ADICIONALES Y ESPECIALES</t>
  </si>
  <si>
    <t>Primas de vacaciones, dominical y gratificación de fin de año</t>
  </si>
  <si>
    <t>Horas extraordinarias</t>
  </si>
  <si>
    <t>SEGURIDAD SOCIAL</t>
  </si>
  <si>
    <t>Aportaciones de seguridad social</t>
  </si>
  <si>
    <t>Aportaciones a fondos de vivienda</t>
  </si>
  <si>
    <t>OTRAS PRESTACIONES SOCIALES Y ECONÓMICAS</t>
  </si>
  <si>
    <t>Apoyos a la capacitación de los servidores públicos</t>
  </si>
  <si>
    <t>MATERIALES Y SUMINISTROS</t>
  </si>
  <si>
    <t>MATERIALES DE ADMINISTRACIÓN, EMISIÓN DE DOCUMENTOS Y ARTÍCULOS OFICIALES</t>
  </si>
  <si>
    <t>Materiales, útiles y equipos menores de oficina</t>
  </si>
  <si>
    <t>Materiales y útiles de impresión y reproducción</t>
  </si>
  <si>
    <t>Material de limpieza</t>
  </si>
  <si>
    <t>COMBUSTIBLES, LUBRICANTES Y ADITIVOS</t>
  </si>
  <si>
    <t>Combustibles, lubricantes y aditivos</t>
  </si>
  <si>
    <t>SERVICIOS GENERALES</t>
  </si>
  <si>
    <t>SERVICIOS BÁSICOS</t>
  </si>
  <si>
    <t>Energía eléctrica</t>
  </si>
  <si>
    <t>Telefonía tradicional</t>
  </si>
  <si>
    <t>Telefonía celular</t>
  </si>
  <si>
    <t>Servicios de acceso de Internet, redes y procesamiento de información</t>
  </si>
  <si>
    <t>SERVICIOS PROFESIONALES, CIENTÍFICOS, TÉCNICOS Y OTROS SERVICIOS</t>
  </si>
  <si>
    <t>Servicios de investigación científica y desarrollo</t>
  </si>
  <si>
    <t>Servicios de vigilancia</t>
  </si>
  <si>
    <t>SERVICIOS FINANCIEROS, BANCARIOS Y COMERCIALES</t>
  </si>
  <si>
    <t>Servicios financieros y bancarios</t>
  </si>
  <si>
    <t>Seguro de bienes patrimoniales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</si>
  <si>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</si>
  <si>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</si>
  <si>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</si>
  <si>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</si>
  <si>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Reparación y mantenimiento de equipo de transporte</t>
  </si>
  <si>
    <t>SERVICIOS DE TRASLADO Y VIÁTICOS</t>
  </si>
  <si>
    <t>Pasajes aéreos</t>
  </si>
  <si>
    <t>Pasajes terrestres</t>
  </si>
  <si>
    <t>Pasajes marítimos, lacustres y fluviales</t>
  </si>
  <si>
    <t>Autotransporte</t>
  </si>
  <si>
    <t>Viáticos en el país</t>
  </si>
  <si>
    <t>Viáticos en el extranjero</t>
  </si>
  <si>
    <t>Gastos de instalación y traslado de menaje</t>
  </si>
  <si>
    <t>Servicios integrales de traslado y viáticos</t>
  </si>
  <si>
    <t>Otros servicios de traslado y hospedaje</t>
  </si>
  <si>
    <t>SERVICIOS OFICIALES</t>
  </si>
  <si>
    <t>Gastos de representación</t>
  </si>
  <si>
    <t>OTROS SERVICIOS GENERALES</t>
  </si>
  <si>
    <t>Impuestos y derechos</t>
  </si>
  <si>
    <t>Impuesto sobre nóminas y otros que se deriven de una relación laboral</t>
  </si>
  <si>
    <t>BIENES MUEBLES, INMUEBLES E INTANGIBLES</t>
  </si>
  <si>
    <t>MOBILIARIO Y EQUIPO DE ADMINISTRACIÓN</t>
  </si>
  <si>
    <t>Muebles de oficina y estantería</t>
  </si>
  <si>
    <t>Equipo de cómputo y de tecnologías de la información</t>
  </si>
  <si>
    <t>Otros mobiliarios y equipos de administración</t>
  </si>
  <si>
    <t>VEHÍCULOS Y EQUIPO DE TRANSPORTE</t>
  </si>
  <si>
    <t>Vehículos y equipo terrestre</t>
  </si>
  <si>
    <t>ACTIVOS INTANGIBLES</t>
  </si>
  <si>
    <t>Licencias informáticas e intelectuales</t>
  </si>
  <si>
    <t>Clasificación Administrativa / Clasificación por Objeto del Gasto</t>
  </si>
  <si>
    <t>Clasificación administrativa</t>
  </si>
  <si>
    <t>3.0.0.0.0.0.0</t>
  </si>
  <si>
    <t>SECTOR PUBLICO MUNICIPAL</t>
  </si>
  <si>
    <t>3.1.0.0.0.0.0</t>
  </si>
  <si>
    <t>SECTOR PUBLICO NO FINANCIERO</t>
  </si>
  <si>
    <t>3.1.1.0.0.0.0</t>
  </si>
  <si>
    <t>GOBIERNO GENERAL MUNICIPAL</t>
  </si>
  <si>
    <t>3.1.1.2.0</t>
  </si>
  <si>
    <t>Entidades Paraestatales y Fideicomisos No Empresariales y No Financieros</t>
  </si>
  <si>
    <t>Total</t>
  </si>
  <si>
    <t>Finalidad-Función-Subfunción</t>
  </si>
  <si>
    <t>GOBIERNO</t>
  </si>
  <si>
    <t>Otros</t>
  </si>
  <si>
    <t>1.8.</t>
  </si>
  <si>
    <t>1.8.1</t>
  </si>
  <si>
    <t>Servicios Registrales, Administrativos y Patrimoniales</t>
  </si>
  <si>
    <t>1.8.2</t>
  </si>
  <si>
    <t>Servicios Estadísticos</t>
  </si>
  <si>
    <t>1.8.3</t>
  </si>
  <si>
    <t>Servicios de Comunicación y Medios</t>
  </si>
  <si>
    <t>1.8.4</t>
  </si>
  <si>
    <t>Acceso a la Información Pública Gubernamental</t>
  </si>
  <si>
    <t>1.8.5</t>
  </si>
  <si>
    <t>Programas presupuestarios</t>
  </si>
  <si>
    <t>Programas</t>
  </si>
  <si>
    <t>Subsidios: Sector Social y Privado o Entidades Federativas y Municipios</t>
  </si>
  <si>
    <t>Desempeño de las Funciones</t>
  </si>
  <si>
    <t>Prestación de Servicios Públicos</t>
  </si>
  <si>
    <t>E</t>
  </si>
  <si>
    <t>Nombre del Programa</t>
  </si>
  <si>
    <t>Federal</t>
  </si>
  <si>
    <t>Estatal</t>
  </si>
  <si>
    <t>Municipal</t>
  </si>
  <si>
    <t>Monto</t>
  </si>
  <si>
    <t>a</t>
  </si>
  <si>
    <t>j=c+e+g+i</t>
  </si>
  <si>
    <t>Dependencia / Entidad</t>
  </si>
  <si>
    <t>Aportación (Monto)</t>
  </si>
  <si>
    <t>b</t>
  </si>
  <si>
    <t>c</t>
  </si>
  <si>
    <t>d</t>
  </si>
  <si>
    <t>e</t>
  </si>
  <si>
    <t>f</t>
  </si>
  <si>
    <t>g</t>
  </si>
  <si>
    <t>h</t>
  </si>
  <si>
    <t>i</t>
  </si>
  <si>
    <t>4300 Subsidios y subvenciones</t>
  </si>
  <si>
    <t>Subsidio</t>
  </si>
  <si>
    <t>Beneficiario</t>
  </si>
  <si>
    <t>Tipo o naturaleza</t>
  </si>
  <si>
    <t>4400 Ayudas sociales</t>
  </si>
  <si>
    <t>Ayuda social</t>
  </si>
  <si>
    <t>Nombre de la institución sin fines de lucro u organismo de la sociedad civil</t>
  </si>
  <si>
    <t>Anexo Transversal para la atención de las niñas, niños y adolescentes</t>
  </si>
  <si>
    <t>Clave Presupuestaria</t>
  </si>
  <si>
    <t>Programa presupuestario</t>
  </si>
  <si>
    <t>Dependencia 1</t>
  </si>
  <si>
    <t>Clave presupuestaria</t>
  </si>
  <si>
    <t>Nombre del programa presupuestario</t>
  </si>
  <si>
    <t>Dependencia 2</t>
  </si>
  <si>
    <t>Dependencia 3</t>
  </si>
  <si>
    <t>Dependencia 4</t>
  </si>
  <si>
    <t>Concepto</t>
  </si>
  <si>
    <t>Ej. Despensa</t>
  </si>
  <si>
    <t>Ej. Quinquenio</t>
  </si>
  <si>
    <t>Ej. Gratificación especial</t>
  </si>
  <si>
    <t>Partida específica (COG)/Nombre del programa</t>
  </si>
  <si>
    <t>Presupuesto aprobado en años anteriores</t>
  </si>
  <si>
    <t>Presupuesto aprobado para el año 2017</t>
  </si>
  <si>
    <t>Presupuesto aprobado para años posteriores</t>
  </si>
  <si>
    <r>
      <t xml:space="preserve">El gasto contemplado en el presente presupuesto de egresos corresponde únicamente al ejercicio fiscal 2017 y no cuenta con partidas que se encuentren relacionadas con erogaciones plurianuales. </t>
    </r>
    <r>
      <rPr>
        <sz val="9"/>
        <color rgb="FF0070C0"/>
        <rFont val="Arial"/>
        <family val="2"/>
      </rPr>
      <t>(En caso de que no se contemplen erogaciones plurianuales)</t>
    </r>
  </si>
  <si>
    <t>Proyectos para Prestación de Servicios</t>
  </si>
  <si>
    <t>Contrato</t>
  </si>
  <si>
    <t>Proyecto para prestación de servicios</t>
  </si>
  <si>
    <t>Plazo del contrato</t>
  </si>
  <si>
    <t>Contraprestación total convenida en el contrato</t>
  </si>
  <si>
    <t>Número</t>
  </si>
  <si>
    <t>Fecha</t>
  </si>
  <si>
    <t>TOTAL</t>
  </si>
  <si>
    <t>Área/Departamento</t>
  </si>
  <si>
    <t>Plaza</t>
  </si>
  <si>
    <t>Número de plazas</t>
  </si>
  <si>
    <t>Confianza</t>
  </si>
  <si>
    <t>Base</t>
  </si>
  <si>
    <t>Honorarios</t>
  </si>
  <si>
    <t>Suma</t>
  </si>
  <si>
    <r>
      <t>Tabulador de sueldos y salarios</t>
    </r>
    <r>
      <rPr>
        <b/>
        <sz val="10"/>
        <color rgb="FF595959"/>
        <rFont val="Arial"/>
        <family val="2"/>
      </rPr>
      <t xml:space="preserve"> </t>
    </r>
    <r>
      <rPr>
        <sz val="10"/>
        <color rgb="FF595959"/>
        <rFont val="Arial"/>
        <family val="2"/>
      </rPr>
      <t>(sin seguridad pública)</t>
    </r>
  </si>
  <si>
    <t>Costo anual bruto</t>
  </si>
  <si>
    <r>
      <t>Nota</t>
    </r>
    <r>
      <rPr>
        <sz val="9"/>
        <color rgb="FF595959"/>
        <rFont val="Arial"/>
        <family val="2"/>
      </rPr>
      <t>: El presente tabulador contiene todas las plazas autorizadas en la plantilla municipal, a excepción de las del sistema de seguridad pública municipal.</t>
    </r>
  </si>
  <si>
    <t>Costo mensual bruto</t>
  </si>
  <si>
    <t>Costo patronal</t>
  </si>
  <si>
    <t>X</t>
  </si>
  <si>
    <t>Impuesto sobre nómina</t>
  </si>
  <si>
    <t>Seguridad social</t>
  </si>
  <si>
    <t>Total percepción mensual neta más proporción de aguinaldo y prima vacacional</t>
  </si>
  <si>
    <t>Total percepción mensual neta</t>
  </si>
  <si>
    <t>Deducciones</t>
  </si>
  <si>
    <t>Total deducciones</t>
  </si>
  <si>
    <t>ISR</t>
  </si>
  <si>
    <t>Percepción mensual bruta</t>
  </si>
  <si>
    <t>Total percepción mensual bruta</t>
  </si>
  <si>
    <t>Prestaciones adicionales mensuales [1]</t>
  </si>
  <si>
    <t>Pasajes</t>
  </si>
  <si>
    <t>Despensa</t>
  </si>
  <si>
    <t>Sueldo base mensual</t>
  </si>
  <si>
    <t>[1] Especificar el contenido de las prestaciones adicionales. Ej. Compensaciones, bonos, ayudas, sobresueldos, etc.</t>
  </si>
  <si>
    <t xml:space="preserve">	</t>
  </si>
  <si>
    <t>SALDO DE LA DEUDA PÚBLICA</t>
  </si>
  <si>
    <t>No. de crédito (registro SHCP)</t>
  </si>
  <si>
    <t>Institución bancaria</t>
  </si>
  <si>
    <t>Fecha de contratación</t>
  </si>
  <si>
    <t>Tipo de instrumento</t>
  </si>
  <si>
    <t>Tasa de interés</t>
  </si>
  <si>
    <t>Plazo de vencimiento</t>
  </si>
  <si>
    <t>Fuente o garantía de pago</t>
  </si>
  <si>
    <t>Monto contratado</t>
  </si>
  <si>
    <t>Destino</t>
  </si>
  <si>
    <t>Otros pasivos circulantes</t>
  </si>
  <si>
    <t>Otros pasivos no circulantes</t>
  </si>
  <si>
    <t>Total deuda y otros pasivos al __ de _____ de 2016</t>
  </si>
  <si>
    <t>Para el ejercicio fiscal 2017 se establece una asignación presupuestaria para el pago de la deuda pública contratada con la banca privada y/o de desarrollo por la cantidad de __________, la cual será ejercida de la siguiente forma:</t>
  </si>
  <si>
    <t>9000 Deuda Pública</t>
  </si>
  <si>
    <t>9900 ADEFAS</t>
  </si>
  <si>
    <t>Amortización de la Deuda Pública</t>
  </si>
  <si>
    <t>Intereses de la Deuda Pública</t>
  </si>
  <si>
    <t>Comisiones de la Deuda Pública</t>
  </si>
  <si>
    <t>Gastos de la Deuda Pública</t>
  </si>
  <si>
    <t>Costos por Coberturas</t>
  </si>
  <si>
    <t>Apoyos Financieros</t>
  </si>
  <si>
    <t>Número de Programas presupuestarios</t>
  </si>
  <si>
    <t>Número de programas presupuestarios</t>
  </si>
  <si>
    <t>Matrices de indicadores</t>
  </si>
  <si>
    <t>Indicadores para resultados</t>
  </si>
  <si>
    <t>Total (%)</t>
  </si>
  <si>
    <t>Ej. Dirección de Finanzas</t>
  </si>
  <si>
    <t>Número (%)</t>
  </si>
  <si>
    <t>Monto (%)</t>
  </si>
  <si>
    <t>Ej. Dirección de Catastro</t>
  </si>
  <si>
    <t>…</t>
  </si>
  <si>
    <t>ANALÍTICO DE INGRESOS</t>
  </si>
  <si>
    <t>CRI</t>
  </si>
  <si>
    <t>DENOMINACIÓN</t>
  </si>
  <si>
    <t>APROBADO</t>
  </si>
  <si>
    <t>F.F.</t>
  </si>
  <si>
    <t>C.A/C.P/COG</t>
  </si>
  <si>
    <t>FF</t>
  </si>
  <si>
    <t>C.F/C.T.G</t>
  </si>
  <si>
    <t>C.E</t>
  </si>
  <si>
    <t>ANALÍTICO DE EGRESOS</t>
  </si>
  <si>
    <r>
      <t>El presupuesto de egresos de la entidad con base en la Clasificación por Objeto del Gasto a nivel de capítulo, concepto y partida genérica, se distribuye de la siguiente manera:</t>
    </r>
    <r>
      <rPr>
        <sz val="11"/>
        <color rgb="FF595959"/>
        <rFont val="Arial"/>
        <family val="2"/>
      </rPr>
      <t xml:space="preserve"> </t>
    </r>
    <r>
      <rPr>
        <sz val="9"/>
        <color rgb="FF0070C0"/>
        <rFont val="Arial"/>
        <family val="2"/>
      </rPr>
      <t>(La entidad podrá desglosar esta clasificación hasta el nivel de partida específica)</t>
    </r>
  </si>
  <si>
    <t xml:space="preserve">El presupuesto de egresos de la entidad con base en la Clasificación por Tipo de Gasto se distribuye de la siguiente manera: </t>
  </si>
  <si>
    <r>
      <t>La forma en que se integran los ingresos de la Entidad, de acuerdo con la Clasificación por Fuentes de Financiamiento, es la siguiente:</t>
    </r>
    <r>
      <rPr>
        <sz val="8"/>
        <color rgb="FF0070C0"/>
        <rFont val="Arial"/>
        <family val="2"/>
      </rPr>
      <t xml:space="preserve"> </t>
    </r>
  </si>
  <si>
    <t>03 - COORDINACIÓN ADMINISTRATIVA</t>
  </si>
  <si>
    <t xml:space="preserve">El presupuesto de egresos de la entidad del ejercicio 2018 con base en la Clasificación Administrativa, se distribuye de la siguiente manera: </t>
  </si>
  <si>
    <t xml:space="preserve"> El presupuesto de egresos de la entidad del ejercicio 2018 con base en la Clasificación Funcional del Gasto a nivel de finalidad, función y subfunción, se distribuye de la siguiente manera: </t>
  </si>
  <si>
    <t xml:space="preserve">El presupuesto de egresos de la entidad del ejercicio 2018 con base en la Clasificación Programática, desglosando por programa presupuestario, se distribuye de la siguiente manera: </t>
  </si>
  <si>
    <t>Los programas con recursos concurrentes provenientes de transferencias federales, estatales e ingresos propios ascienden a ________________, distribuidos de la siguiente forma:</t>
  </si>
  <si>
    <t>Las erogaciones previstas en el presente presupuesto de egresos para otorgar subsidios y ayudas sociales, se distribuyen conforme a las siguientes tablas:</t>
  </si>
  <si>
    <t>Las asignaciones presupuestales a Instituciones sin fines de lucro u organismos de la sociedad civil para el ejercicio fiscal 2018 son las siguientes:</t>
  </si>
  <si>
    <t>El Anexo Transversal para la atención de las niñas, niños y adolescentes es un elemento fundamental para evaluar el compromiso de los distintos órdenes de gobierno, incluyendo a los gobiernos municipales, respecto del cumplimiento de la Convención sobre los Derechos del Niño, ya que es el único instrumento disponible para conocer el abanico de programas presupuestarios focalizados en niños, niñas y adolescentes.</t>
  </si>
  <si>
    <t>El gasto previsto para prestaciones sindicales importa la cantidad de __________ y se distribuye de la siguiente manera:</t>
  </si>
  <si>
    <r>
      <t xml:space="preserve">El gasto contemplado en el presente presupuesto de egresos y que cuenta con aprobación para realizar erogaciones plurianuales, se muestra a continuación: </t>
    </r>
    <r>
      <rPr>
        <sz val="9"/>
        <color rgb="FF0070C0"/>
        <rFont val="Arial"/>
        <family val="2"/>
      </rPr>
      <t>(en caso de que se contemplen erogaciones plurianuales)</t>
    </r>
  </si>
  <si>
    <r>
      <t xml:space="preserve">El presente Presupuesto de Egresos contempla las cantidades que se deben pagar durante el año 2018, al amparo de los contratos celebrados entre el municipio y un inversionista proveedor, mediante el cual se establece, por una parte, la obligación del inversionista proveedor de prestar a un plazo no menor de tres años y no mayor de treinta años, servicios al amparo de un Proyecto para Prestación de Servicios, con los activos que éste construya o suministre y, por la otra, la obligación de pago por parte del municipio por los servicios que le sean proporcionados. </t>
    </r>
    <r>
      <rPr>
        <sz val="9"/>
        <color rgb="FF0070C0"/>
        <rFont val="Arial"/>
        <family val="2"/>
      </rPr>
      <t>(En caso de que la entidad cuente con PPS)</t>
    </r>
  </si>
  <si>
    <t>Contraprestación anual convenida para el año 2018</t>
  </si>
  <si>
    <r>
      <t xml:space="preserve">El monto aproximado a pagarse por concepto de valor de terminación en caso de una terminación anticipada por incumplimiento del municipio sería de _____, por causas de fuerza mayor u otras sería de _____, según lo establecido en los contratos de proyectos para prestación de servicios. </t>
    </r>
    <r>
      <rPr>
        <sz val="9"/>
        <color rgb="FF0070C0"/>
        <rFont val="Arial"/>
        <family val="2"/>
      </rPr>
      <t>(En caso de que la entidad cuente con PPS)</t>
    </r>
  </si>
  <si>
    <r>
      <t xml:space="preserve">Lo anterior de conformidad con lo establecido en el artículo __ de la Ley de Proyectos para Prestación de Servicios para el Estado de __________. </t>
    </r>
    <r>
      <rPr>
        <sz val="9"/>
        <color rgb="FF0070C0"/>
        <rFont val="Arial"/>
        <family val="2"/>
      </rPr>
      <t>(En caso de que la entidad cuente con PPS)</t>
    </r>
  </si>
  <si>
    <t>En el caso de terminación anticipada de los contratos de proyecto de prestación de servicios, la entidad deberá pagar al inversionista proveedor los servicios prestados, así como los gastos e inversiones no recuperables que estén debidamente comprobados y se relacionen directamente con el contrato de prestación de servicios correspondiente.Lo anterior de conformidad con el artículo 32 de la Ley de Proyectos de Prestación de Servicios para el Estado y los Municipios de Guanajuato</t>
  </si>
  <si>
    <r>
      <t xml:space="preserve">La entidad __________ no desglosa pago para contratos de asociaciones público privadas, en el presupuesto de egresos del ejercicio 201_, debido a que la entidad no tiene contratos suscritos al amparo de la Ley de Proyectos para Prestación de Servicios para el Estado de __________, la cual regula las asociaciones público privadas en el estado de __________, por lo que no existen compromisos plurianuales ligados a Proyectos para Prestación de Servicios (PPS). </t>
    </r>
    <r>
      <rPr>
        <sz val="9"/>
        <color rgb="FF0070C0"/>
        <rFont val="Arial"/>
        <family val="2"/>
      </rPr>
      <t>(En caso de que la entidad no cuente con PPS)</t>
    </r>
  </si>
  <si>
    <t>Analítico de plazas de la Entidad</t>
  </si>
  <si>
    <t>Los servidores públicos ocupantes de las plazas a que se refiere el analítico de plazas, percibirán las remuneraciones que se determinen en el Tabulador de sueldos y salarios, el cual se integra en el presente presupuesto de egresos con base en lo establecido en los artículos 115 fracción IV y 127 de la Constitución Política de los Estados Unidos Mexicanos; sin que el total de erogaciones por servicios personales exceda de los montos aprobados en este Presupuesto.</t>
  </si>
  <si>
    <r>
      <t>El saldo de la deuda pública de la entidado de __________, Gto., es de __________, con fecha de corte al __ de _____ de 2017. </t>
    </r>
    <r>
      <rPr>
        <sz val="9"/>
        <color rgb="FF0070C0"/>
        <rFont val="Arial"/>
        <family val="2"/>
      </rPr>
      <t>(La fecha de corte corresponde al momento en que se presenta el proyecto de presupuesto de egresos municipal o bien una estimación del saldo al cierre del ejercicio fiscal en que se presenta el proyecto de presupuesto municipal)</t>
    </r>
  </si>
  <si>
    <t>Saldo al __ de _____ de 2017</t>
  </si>
  <si>
    <t>El Presupuesto de Egresos de la entidad __________ se conforma por __________ de gasto propio y __________ proveniente de gasto federalizado y/o estatal.</t>
  </si>
  <si>
    <t>Los viáticos y gastos de traslado para el personal adscrito a la entidad deberán ser autorizados por los titulares de las mismas, previa valoración y conveniencia de la comisión que motiva la necesidad de traslado y/o asistencia del o los servidores públicos, debiéndose ajustar al tabulador aprobado por la entidad.</t>
  </si>
  <si>
    <t>A continuación se presenta el desglose de los viáticos y gastos de traslados, de conformidad con el Acuerdo por el que se emite el Clasificador por Objeto del Gasto.</t>
  </si>
  <si>
    <t>Área</t>
  </si>
  <si>
    <t>Presupuesto 2018</t>
  </si>
  <si>
    <t>Presupuesto PbR 2018</t>
  </si>
  <si>
    <r>
      <t>Los programas presupuestarios de la entidad que forman parte del presupuesto basado en resultados (</t>
    </r>
    <r>
      <rPr>
        <b/>
        <sz val="10"/>
        <color rgb="FF595959"/>
        <rFont val="Arial"/>
        <family val="2"/>
      </rPr>
      <t>PbR</t>
    </r>
    <r>
      <rPr>
        <sz val="10"/>
        <color rgb="FF595959"/>
        <rFont val="Arial"/>
        <family val="2"/>
      </rPr>
      <t>) ascienden a la cantidad de __ (__% del total de programas presupuestarios de la entidad) y tienen asignados en conjunto para el ejercicio fiscal 2018 un total de __________. Su distribución por área ejecutora se señala a continuación:</t>
    </r>
  </si>
  <si>
    <r>
      <t xml:space="preserve">En  </t>
    </r>
    <r>
      <rPr>
        <b/>
        <sz val="10"/>
        <color rgb="FF595959"/>
        <rFont val="Arial"/>
        <family val="2"/>
      </rPr>
      <t>Anexo, se</t>
    </r>
    <r>
      <rPr>
        <sz val="10"/>
        <color rgb="FF595959"/>
        <rFont val="Arial"/>
        <family val="2"/>
      </rPr>
      <t xml:space="preserve">  deben presentar  las Matrices de Indicadores para Resultados (</t>
    </r>
    <r>
      <rPr>
        <b/>
        <sz val="10"/>
        <color rgb="FF595959"/>
        <rFont val="Arial"/>
        <family val="2"/>
      </rPr>
      <t>MIR</t>
    </r>
    <r>
      <rPr>
        <sz val="10"/>
        <color rgb="FF595959"/>
        <rFont val="Arial"/>
        <family val="2"/>
      </rPr>
      <t>) de los programas presupuestarios de la entidad que forman parte del presupuesto basado en resultados.</t>
    </r>
  </si>
  <si>
    <t xml:space="preserve">Clasificación por Fuentes de Financiamiento </t>
  </si>
  <si>
    <t>Clasificación por Tipo de Gasto</t>
  </si>
  <si>
    <t>Clasificación Administrativa</t>
  </si>
  <si>
    <t>Clasificación Funcional del Gasto (Finalidad, función y subfunción)</t>
  </si>
  <si>
    <t>Clasificación Programática</t>
  </si>
  <si>
    <t>Programas con recursos concurrentes por orden de gobierno</t>
  </si>
  <si>
    <t>01-DIRECCIÓN GENERAL</t>
  </si>
  <si>
    <t>02 - DIRECCIÓN DE PLANEACIÓN</t>
  </si>
  <si>
    <t>04 - COORDINACIÓN DE COPLADEM</t>
  </si>
  <si>
    <t>05 - DIRECCIÓN DE PROYECTOS</t>
  </si>
  <si>
    <t>NO APLICA</t>
  </si>
  <si>
    <t>Sueldos base</t>
  </si>
  <si>
    <t>Prima vacacional</t>
  </si>
  <si>
    <t>Gratificación de fin de año</t>
  </si>
  <si>
    <t>Remuneraciones por horas extraordinarias</t>
  </si>
  <si>
    <t>Aportaciones al ISSEG</t>
  </si>
  <si>
    <t>Aportaciones IMSS</t>
  </si>
  <si>
    <t>Aportaciones INFONAVIT</t>
  </si>
  <si>
    <t>Materiales y útiles de oficina</t>
  </si>
  <si>
    <t>Capacitación de los servidores públicos</t>
  </si>
  <si>
    <t>Combustibles y lubricantes para vehiculos</t>
  </si>
  <si>
    <t>Instalación de mobiliario y equipo de administración</t>
  </si>
  <si>
    <t>Radiolocalización</t>
  </si>
  <si>
    <t>Servicios estadísticos y geográficos</t>
  </si>
  <si>
    <t>Conservación y mantenimiento de inmuebles</t>
  </si>
  <si>
    <t>Mantenimiento y conservación de vehiculos terrestres</t>
  </si>
  <si>
    <t>Pasajes aéreos nacionales para servidores públicos</t>
  </si>
  <si>
    <t>Pasajes aéreos internacionales para servidores públicos</t>
  </si>
  <si>
    <t>Pasajes terrestres nacionales para servidores públicos</t>
  </si>
  <si>
    <t>Pasajes terrestres internacionales para servidores públicos</t>
  </si>
  <si>
    <t>Viáticos nacionales para servidores publicos en el pais</t>
  </si>
  <si>
    <t xml:space="preserve">Viáticos en el extranjero para servidores publicos </t>
  </si>
  <si>
    <t>Gastos de las oficinas de Servidores públicos Superiores y mandos medios</t>
  </si>
  <si>
    <t>Otros impuestos y derechos</t>
  </si>
  <si>
    <t>Impuesto sobre nóminas</t>
  </si>
  <si>
    <t>Mobiliario y equipo de oficina</t>
  </si>
  <si>
    <t>Equipo de cómputo y equipo periferico</t>
  </si>
  <si>
    <t>Automoviles y camiones</t>
  </si>
  <si>
    <t>TRANSFERENCIA PARA SERVICIOS PERSONALES</t>
  </si>
  <si>
    <t>TRANSFERENCIA PARA MATERIALES Y SUMINISTROS</t>
  </si>
  <si>
    <t>TRANSFERENCIA PARA SERVICIOS BÁSICOS</t>
  </si>
  <si>
    <t>TRANSFERENCIA PARA BIENES MUEBLES,INMUEBLES E INTANGIBLES</t>
  </si>
  <si>
    <t>INSTITUTO MUNICIPAL DE INVESTIGACION, PLANEACION Y ESTADISTICA PARA EL MUNICIPIO DE CELAYA, GTO.</t>
  </si>
  <si>
    <t>DIRECCION GENERAL</t>
  </si>
  <si>
    <t xml:space="preserve">31120-8801 </t>
  </si>
  <si>
    <t>1131</t>
  </si>
  <si>
    <t>Sueldos Base</t>
  </si>
  <si>
    <t>1321</t>
  </si>
  <si>
    <t>Prima Vacacional</t>
  </si>
  <si>
    <t>1323</t>
  </si>
  <si>
    <t>Gratificación de Fin de Año</t>
  </si>
  <si>
    <t>1413</t>
  </si>
  <si>
    <t>1421</t>
  </si>
  <si>
    <t>PRESUPUESTO DE EGRESOS</t>
  </si>
  <si>
    <t>DIRECCIONAMIENTO DEL IMIPE</t>
  </si>
  <si>
    <t xml:space="preserve">E0001  </t>
  </si>
  <si>
    <t>2111</t>
  </si>
  <si>
    <t>2121</t>
  </si>
  <si>
    <t>Materiales y Utiles de Impresión y Reproducción</t>
  </si>
  <si>
    <t>2612</t>
  </si>
  <si>
    <t>Combustible y lubricantes para vehiculos</t>
  </si>
  <si>
    <t>3152</t>
  </si>
  <si>
    <t>3171</t>
  </si>
  <si>
    <t>3353</t>
  </si>
  <si>
    <t>3451</t>
  </si>
  <si>
    <t>Seguro de Bienes Patrimoniales</t>
  </si>
  <si>
    <t>3511</t>
  </si>
  <si>
    <t>Conservación y Mantenimiento de Inmuebles</t>
  </si>
  <si>
    <t>3531</t>
  </si>
  <si>
    <t>3551</t>
  </si>
  <si>
    <t>Mantenimiento y Conservación de vehículos terrestres</t>
  </si>
  <si>
    <t>3711</t>
  </si>
  <si>
    <t>Pasajes aereos nacionales para servidores públicos</t>
  </si>
  <si>
    <t>3712</t>
  </si>
  <si>
    <t>Pasajes aereos internacionales para servidores públicos</t>
  </si>
  <si>
    <t>3721</t>
  </si>
  <si>
    <t>3722</t>
  </si>
  <si>
    <t>3751</t>
  </si>
  <si>
    <t>Viáticos nacionales para servidores públicos en el país</t>
  </si>
  <si>
    <t>3761</t>
  </si>
  <si>
    <t>3791</t>
  </si>
  <si>
    <t>Otros servicios de Traslado y Hospedaje</t>
  </si>
  <si>
    <t>3852</t>
  </si>
  <si>
    <t>Gastos de Representación</t>
  </si>
  <si>
    <t>3921</t>
  </si>
  <si>
    <t>3981</t>
  </si>
  <si>
    <t xml:space="preserve">Servicios de accesoa a internet </t>
  </si>
  <si>
    <t>Servicios Estadisticos y Geograficos</t>
  </si>
  <si>
    <t>Viáticos en el extranjero para servidores públicos</t>
  </si>
  <si>
    <t>ASPECTO OPERATIVO DEL INSTITUTO</t>
  </si>
  <si>
    <t>E0002</t>
  </si>
  <si>
    <t>31120-8802</t>
  </si>
  <si>
    <t>DIRECCION DE PLANEACION</t>
  </si>
  <si>
    <t>Mantenimiento y Conservación de vehículos terrestres, aereos, maritimos.</t>
  </si>
  <si>
    <t>Viáticos nacionales para servidores públicos en el desempeño de sus funciones oficiales</t>
  </si>
  <si>
    <t>E0003</t>
  </si>
  <si>
    <t>31120-8803</t>
  </si>
  <si>
    <t>ADMINISTRAR Y CONTROLAR EL RECURSO</t>
  </si>
  <si>
    <t>COORDINACION ADMINISTRATIVA</t>
  </si>
  <si>
    <t>1331</t>
  </si>
  <si>
    <t>Remuneraciones por Horas Extraordinarias</t>
  </si>
  <si>
    <t>1411</t>
  </si>
  <si>
    <t>1551</t>
  </si>
  <si>
    <t>Capacitación de los Servidores Públicos</t>
  </si>
  <si>
    <t>2161</t>
  </si>
  <si>
    <t>3111</t>
  </si>
  <si>
    <t>Energía Eléctrica</t>
  </si>
  <si>
    <t>3141</t>
  </si>
  <si>
    <t>Telefonía Tradicional</t>
  </si>
  <si>
    <t>3151</t>
  </si>
  <si>
    <t>Telefonía Celular</t>
  </si>
  <si>
    <t>3381</t>
  </si>
  <si>
    <t>3521</t>
  </si>
  <si>
    <t>Instalación de Mobiliario y Equipo de Administración</t>
  </si>
  <si>
    <t>Instalación, reparación y mantenimiento de equipo</t>
  </si>
  <si>
    <t>E0004</t>
  </si>
  <si>
    <t>31120-8804</t>
  </si>
  <si>
    <t>PLANEACION DEL DESARROLLO</t>
  </si>
  <si>
    <t>COORDINACION COPLADEM</t>
  </si>
  <si>
    <t>Viáticos nacionales para servidores públicos en el desempeño de funciones oficiales</t>
  </si>
  <si>
    <t>Gastos de las oficinas de Servidores publicos Superiores y mandos medios</t>
  </si>
  <si>
    <t>E0005</t>
  </si>
  <si>
    <t>31120-8805</t>
  </si>
  <si>
    <t>AREA DE PROYECTOS</t>
  </si>
  <si>
    <t>DIRECCION DE PROYECTOS</t>
  </si>
  <si>
    <t>Las asignaciones previstas para la Entidad, en el ejercicio 2018 importan la cantidad de 22,245,938.58 y de acuerdo a la clasificación por objeto del gasto a nivel de capítulo, se desglosan por cada una de las unidades ejecutoras como se muestra a continuación:</t>
  </si>
  <si>
    <t>El presupuesto asignado para el pago de pensiones y jubilaciones es de 0.00 y se desglosa en las partidas 451 “Pensiones”, 452 “Jubilaciones” y 459 “Otras pensiones y jubilaciones” de la clasificación por objeto del gasto.</t>
  </si>
  <si>
    <t xml:space="preserve">       31120-8801  DIRECCION GENERAL</t>
  </si>
  <si>
    <t xml:space="preserve">       31120-8802  DIRECCION DE PLANEACION</t>
  </si>
  <si>
    <t xml:space="preserve">       31120-8803  COORDINACIÓN ADMINIS</t>
  </si>
  <si>
    <t xml:space="preserve">       31120-8804  COORDINACIÓN DE COPLADEM</t>
  </si>
  <si>
    <t xml:space="preserve">       31120-8805  DIRECCION DE PROYECTOS</t>
  </si>
  <si>
    <t>En el ejercicio fiscal 2018, la Entidad contará con _43_ plazas de conformidad con lo siguiente:</t>
  </si>
  <si>
    <t>DIRECTOR GENERAL</t>
  </si>
  <si>
    <t>ASISTENTE DIRECTOR GENERAL</t>
  </si>
  <si>
    <t>DIRECTOR DE AREA</t>
  </si>
  <si>
    <t>COORDINADOR TECNICO</t>
  </si>
  <si>
    <t>JEFATURA DE AREA</t>
  </si>
  <si>
    <t>ENCARGADO DE AREA</t>
  </si>
  <si>
    <t>AUXILIAR DE AREA</t>
  </si>
  <si>
    <t>COORDINADOR DE AREA</t>
  </si>
  <si>
    <t>INTENDENTE</t>
  </si>
  <si>
    <t>SECRETARIA DE AREA</t>
  </si>
  <si>
    <t>COSTOS Y PRESUPUESTOS</t>
  </si>
  <si>
    <t>INFONAVIT</t>
  </si>
  <si>
    <t>CHOFER Y MENSAJERO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</si>
</sst>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8" x14ac:knownFonts="1">
    <font>
      <sz val="11"/>
      <color theme="1"/>
      <name val="Calibri"/>
      <family val="2"/>
      <scheme val="minor"/>
    </font>
    <font>
      <b/>
      <sz val="11"/>
      <color theme="0"/>
      <name val="Calibri"/>
      <family val="2"/>
      <scheme val="minor"/>
    </font>
    <font>
      <sz val="11"/>
      <color theme="0"/>
      <name val="Calibri"/>
      <family val="2"/>
      <scheme val="minor"/>
    </font>
    <font>
      <sz val="10"/>
      <color rgb="FF595959"/>
      <name val="Arial"/>
      <family val="2"/>
    </font>
    <font>
      <sz val="9"/>
      <color rgb="FF0070C0"/>
      <name val="Arial"/>
      <family val="2"/>
    </font>
    <font>
      <sz val="8"/>
      <color rgb="FF0070C0"/>
      <name val="Arial"/>
      <family val="2"/>
    </font>
    <font>
      <u/>
      <sz val="11"/>
      <color theme="10"/>
      <name val="Calibri"/>
      <family val="2"/>
      <scheme val="minor"/>
    </font>
    <font>
      <b/>
      <sz val="10"/>
      <color rgb="FF595959"/>
      <name val="Arial"/>
      <family val="2"/>
    </font>
    <font>
      <sz val="9"/>
      <color rgb="FF595959"/>
      <name val="Calibri Light"/>
      <family val="2"/>
    </font>
    <font>
      <b/>
      <vertAlign val="superscript"/>
      <sz val="9"/>
      <color rgb="FF595959"/>
      <name val="Calibri Light"/>
      <family val="2"/>
    </font>
    <font>
      <sz val="10"/>
      <color theme="1"/>
      <name val="Calibri"/>
      <family val="2"/>
      <scheme val="minor"/>
    </font>
    <font>
      <b/>
      <sz val="10"/>
      <color theme="0"/>
      <name val="Arial"/>
      <family val="2"/>
    </font>
    <font>
      <sz val="9"/>
      <color rgb="FF595959"/>
      <name val="Arial"/>
      <family val="2"/>
    </font>
    <font>
      <sz val="10"/>
      <color theme="0"/>
      <name val="Arial"/>
      <family val="2"/>
    </font>
    <font>
      <sz val="11"/>
      <color rgb="FF595959"/>
      <name val="Arial"/>
      <family val="2"/>
    </font>
    <font>
      <sz val="11"/>
      <color rgb="FF000000"/>
      <name val="Calibri"/>
      <family val="2"/>
      <scheme val="minor"/>
    </font>
    <font>
      <b/>
      <vertAlign val="superscript"/>
      <sz val="9"/>
      <color theme="1"/>
      <name val="Calibri Light"/>
      <family val="2"/>
    </font>
    <font>
      <sz val="12"/>
      <color rgb="FF000000"/>
      <name val="Arial"/>
      <family val="2"/>
    </font>
    <font>
      <b/>
      <sz val="9"/>
      <color rgb="FF595959"/>
      <name val="Arial"/>
      <family val="2"/>
    </font>
    <font>
      <sz val="7"/>
      <color rgb="FF0070C0"/>
      <name val="Arial"/>
      <family val="2"/>
    </font>
    <font>
      <b/>
      <sz val="9"/>
      <color theme="0"/>
      <name val="Arial"/>
      <family val="2"/>
    </font>
    <font>
      <b/>
      <sz val="10"/>
      <color theme="0"/>
      <name val="Calibri"/>
      <family val="2"/>
      <scheme val="minor"/>
    </font>
    <font>
      <sz val="10"/>
      <name val="Arial"/>
      <family val="2"/>
    </font>
    <font>
      <b/>
      <sz val="8"/>
      <color theme="0"/>
      <name val="Calibri"/>
      <family val="2"/>
      <scheme val="minor"/>
    </font>
    <font>
      <b/>
      <sz val="7"/>
      <color theme="0"/>
      <name val="Calibri"/>
      <family val="2"/>
      <scheme val="minor"/>
    </font>
    <font>
      <b/>
      <sz val="10"/>
      <name val="Calibri"/>
      <family val="2"/>
      <scheme val="minor"/>
    </font>
    <font>
      <sz val="9"/>
      <color rgb="FF911844"/>
      <name val="Segoe UI"/>
      <family val="2"/>
    </font>
    <font>
      <b/>
      <sz val="11"/>
      <color theme="1"/>
      <name val="Calibri"/>
      <family val="2"/>
      <scheme val="minor"/>
    </font>
    <font>
      <sz val="11"/>
      <color theme="4" tint="-0.499984740745262"/>
      <name val="Calibri"/>
      <family val="2"/>
      <scheme val="minor"/>
    </font>
    <font>
      <b/>
      <sz val="11"/>
      <color theme="4" tint="-0.499984740745262"/>
      <name val="Calibri"/>
      <family val="2"/>
      <scheme val="minor"/>
    </font>
    <font>
      <b/>
      <sz val="14"/>
      <color theme="4" tint="-0.499984740745262"/>
      <name val="Calibri"/>
      <family val="2"/>
      <scheme val="minor"/>
    </font>
    <font>
      <b/>
      <sz val="10"/>
      <color theme="4" tint="-0.499984740745262"/>
      <name val="Arial"/>
      <family val="2"/>
    </font>
    <font>
      <b/>
      <sz val="12"/>
      <color theme="4" tint="-0.499984740745262"/>
      <name val="Arial"/>
      <family val="2"/>
    </font>
    <font>
      <sz val="8"/>
      <color theme="0"/>
      <name val="Arial"/>
      <family val="2"/>
    </font>
    <font>
      <u/>
      <sz val="11"/>
      <color theme="0"/>
      <name val="Calibri"/>
      <family val="2"/>
      <scheme val="minor"/>
    </font>
    <font>
      <sz val="10"/>
      <name val="Calibri"/>
      <family val="2"/>
      <scheme val="minor"/>
    </font>
    <font>
      <sz val="11"/>
      <color theme="1"/>
      <name val="Calibri"/>
      <family val="2"/>
      <scheme val="minor"/>
    </font>
    <font>
      <b/>
      <vertAlign val="superscript"/>
      <sz val="14"/>
      <color theme="0"/>
      <name val="Calibri Light"/>
      <family val="2"/>
    </font>
  </fonts>
  <fills count="20">
    <fill>
      <patternFill patternType="none"/>
    </fill>
    <fill>
      <patternFill patternType="gray125"/>
    </fill>
    <fill>
      <patternFill patternType="solid">
        <fgColor rgb="FFF2F2F2"/>
        <bgColor indexed="64"/>
      </patternFill>
    </fill>
    <fill>
      <gradientFill degree="135">
        <stop position="0">
          <color theme="4" tint="-0.49803155613879818"/>
        </stop>
        <stop position="0.5">
          <color theme="4"/>
        </stop>
        <stop position="1">
          <color theme="4" tint="-0.49803155613879818"/>
        </stop>
      </gradientFill>
    </fill>
    <fill>
      <patternFill patternType="solid">
        <fgColor rgb="FFFFFFFF"/>
        <bgColor indexed="64"/>
      </patternFill>
    </fill>
    <fill>
      <patternFill patternType="solid">
        <fgColor rgb="FFBFBFBF"/>
        <bgColor indexed="64"/>
      </patternFill>
    </fill>
    <fill>
      <patternFill patternType="solid">
        <fgColor theme="4" tint="-0.499984740745262"/>
        <bgColor indexed="64"/>
      </patternFill>
    </fill>
    <fill>
      <gradientFill degree="45">
        <stop position="0">
          <color theme="4" tint="-0.49803155613879818"/>
        </stop>
        <stop position="0.5">
          <color theme="4"/>
        </stop>
        <stop position="1">
          <color theme="4" tint="-0.49803155613879818"/>
        </stop>
      </gradientFill>
    </fill>
    <fill>
      <patternFill patternType="solid">
        <fgColor rgb="FFA6A6A6"/>
        <bgColor indexed="64"/>
      </patternFill>
    </fill>
    <fill>
      <patternFill patternType="solid">
        <fgColor rgb="FFD9D9D9"/>
        <bgColor indexed="64"/>
      </patternFill>
    </fill>
    <fill>
      <gradientFill type="path" top="1" bottom="1">
        <stop position="0">
          <color theme="4" tint="-0.25098422193060094"/>
        </stop>
        <stop position="1">
          <color theme="4" tint="0.40000610370189521"/>
        </stop>
      </gradientFill>
    </fill>
    <fill>
      <gradientFill degree="90">
        <stop position="0">
          <color theme="4" tint="-0.49803155613879818"/>
        </stop>
        <stop position="1">
          <color theme="4"/>
        </stop>
      </gradientFill>
    </fill>
    <fill>
      <gradientFill type="path" top="1" bottom="1">
        <stop position="0">
          <color theme="4" tint="-0.25098422193060094"/>
        </stop>
        <stop position="1">
          <color theme="4"/>
        </stop>
      </gradientFill>
    </fill>
    <fill>
      <gradientFill degree="45">
        <stop position="0">
          <color theme="4" tint="-0.25098422193060094"/>
        </stop>
        <stop position="0.5">
          <color theme="4"/>
        </stop>
        <stop position="1">
          <color theme="4" tint="-0.25098422193060094"/>
        </stop>
      </gradientFill>
    </fill>
    <fill>
      <gradientFill type="path" top="1" bottom="1">
        <stop position="0">
          <color theme="4" tint="-0.49803155613879818"/>
        </stop>
        <stop position="1">
          <color theme="4"/>
        </stop>
      </gradientFill>
    </fill>
    <fill>
      <gradientFill degree="135">
        <stop position="0">
          <color theme="4" tint="-0.25098422193060094"/>
        </stop>
        <stop position="0.5">
          <color theme="4"/>
        </stop>
        <stop position="1">
          <color theme="4" tint="-0.25098422193060094"/>
        </stop>
      </gradientFill>
    </fill>
    <fill>
      <gradientFill degree="270">
        <stop position="0">
          <color theme="8" tint="-0.25098422193060094"/>
        </stop>
        <stop position="1">
          <color theme="8" tint="-0.49803155613879818"/>
        </stop>
      </gradientFill>
    </fill>
    <fill>
      <patternFill patternType="solid">
        <fgColor theme="4" tint="0.79998168889431442"/>
        <bgColor indexed="64"/>
      </patternFill>
    </fill>
    <fill>
      <gradientFill degree="135">
        <stop position="0">
          <color theme="4" tint="0.40000610370189521"/>
        </stop>
        <stop position="0.5">
          <color theme="4" tint="0.80001220740379042"/>
        </stop>
        <stop position="1">
          <color theme="4" tint="0.40000610370189521"/>
        </stop>
      </gradientFill>
    </fill>
    <fill>
      <patternFill patternType="solid">
        <fgColor theme="4"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s>
  <cellStyleXfs count="4">
    <xf numFmtId="0" fontId="0" fillId="0" borderId="0"/>
    <xf numFmtId="0" fontId="6" fillId="0" borderId="0" applyNumberFormat="0" applyFill="0" applyBorder="0" applyAlignment="0" applyProtection="0"/>
    <xf numFmtId="0" fontId="22" fillId="0" borderId="0"/>
    <xf numFmtId="43" fontId="36" fillId="0" borderId="0" applyFont="0" applyFill="0" applyBorder="0" applyAlignment="0" applyProtection="0"/>
  </cellStyleXfs>
  <cellXfs count="249">
    <xf numFmtId="0" fontId="0" fillId="0" borderId="0" xfId="0"/>
    <xf numFmtId="0" fontId="0" fillId="0" borderId="0" xfId="0" applyAlignment="1">
      <alignment wrapText="1"/>
    </xf>
    <xf numFmtId="0" fontId="3" fillId="0" borderId="0" xfId="0" applyFont="1" applyAlignment="1">
      <alignment wrapText="1"/>
    </xf>
    <xf numFmtId="0" fontId="7" fillId="0" borderId="0" xfId="0" applyFont="1" applyAlignment="1">
      <alignment wrapText="1"/>
    </xf>
    <xf numFmtId="0" fontId="3" fillId="0" borderId="1" xfId="0" applyFont="1" applyBorder="1" applyAlignment="1">
      <alignment wrapText="1"/>
    </xf>
    <xf numFmtId="0" fontId="10" fillId="0" borderId="0" xfId="0" applyFont="1" applyAlignment="1">
      <alignment wrapText="1"/>
    </xf>
    <xf numFmtId="0" fontId="11" fillId="3" borderId="1" xfId="0" applyFont="1" applyFill="1" applyBorder="1" applyAlignment="1">
      <alignment horizontal="center" vertical="center" wrapText="1"/>
    </xf>
    <xf numFmtId="0" fontId="3" fillId="4" borderId="1" xfId="0" applyFont="1" applyFill="1" applyBorder="1" applyAlignment="1">
      <alignment wrapText="1"/>
    </xf>
    <xf numFmtId="0" fontId="8" fillId="0" borderId="0" xfId="0" applyFont="1" applyAlignment="1">
      <alignment wrapText="1"/>
    </xf>
    <xf numFmtId="0" fontId="13" fillId="3" borderId="1" xfId="0" applyFont="1" applyFill="1" applyBorder="1" applyAlignment="1">
      <alignment horizontal="center" vertical="center" wrapText="1"/>
    </xf>
    <xf numFmtId="0" fontId="7" fillId="2" borderId="5" xfId="0" applyFont="1" applyFill="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7" fillId="5" borderId="5" xfId="0" applyFont="1" applyFill="1" applyBorder="1" applyAlignment="1">
      <alignment wrapText="1"/>
    </xf>
    <xf numFmtId="0" fontId="7" fillId="5" borderId="6" xfId="0" applyFont="1" applyFill="1" applyBorder="1" applyAlignment="1">
      <alignment wrapText="1"/>
    </xf>
    <xf numFmtId="0" fontId="7" fillId="8" borderId="5" xfId="0" applyFont="1" applyFill="1" applyBorder="1" applyAlignment="1">
      <alignment wrapText="1"/>
    </xf>
    <xf numFmtId="0" fontId="7" fillId="8" borderId="6" xfId="0" applyFont="1" applyFill="1" applyBorder="1" applyAlignment="1">
      <alignment wrapText="1"/>
    </xf>
    <xf numFmtId="0" fontId="7" fillId="9" borderId="5" xfId="0" applyFont="1" applyFill="1" applyBorder="1" applyAlignment="1">
      <alignment wrapText="1"/>
    </xf>
    <xf numFmtId="0" fontId="3" fillId="9" borderId="6" xfId="0" applyFont="1" applyFill="1" applyBorder="1" applyAlignment="1">
      <alignment wrapText="1"/>
    </xf>
    <xf numFmtId="0" fontId="3" fillId="2" borderId="6" xfId="0" applyFont="1" applyFill="1" applyBorder="1" applyAlignment="1">
      <alignment wrapText="1"/>
    </xf>
    <xf numFmtId="0" fontId="7" fillId="0" borderId="9" xfId="0" applyFont="1" applyBorder="1" applyAlignment="1">
      <alignment wrapText="1"/>
    </xf>
    <xf numFmtId="0" fontId="4" fillId="0" borderId="10" xfId="0" applyFont="1" applyBorder="1" applyAlignment="1">
      <alignment wrapText="1"/>
    </xf>
    <xf numFmtId="0" fontId="0" fillId="0" borderId="9" xfId="0" applyBorder="1" applyAlignment="1">
      <alignment wrapText="1"/>
    </xf>
    <xf numFmtId="0" fontId="0" fillId="0" borderId="5" xfId="0" applyBorder="1" applyAlignment="1">
      <alignment wrapText="1"/>
    </xf>
    <xf numFmtId="0" fontId="4" fillId="0" borderId="1" xfId="0" applyFont="1" applyBorder="1" applyAlignment="1">
      <alignment wrapText="1"/>
    </xf>
    <xf numFmtId="0" fontId="0" fillId="0" borderId="1" xfId="0" applyFont="1" applyBorder="1" applyAlignment="1">
      <alignment wrapText="1"/>
    </xf>
    <xf numFmtId="0" fontId="0" fillId="0" borderId="5" xfId="0" applyFont="1" applyBorder="1" applyAlignment="1">
      <alignment wrapText="1"/>
    </xf>
    <xf numFmtId="0" fontId="3" fillId="0" borderId="12" xfId="0" applyFont="1" applyBorder="1" applyAlignment="1">
      <alignment wrapText="1"/>
    </xf>
    <xf numFmtId="0" fontId="7" fillId="0" borderId="6" xfId="0" applyFont="1" applyBorder="1" applyAlignment="1">
      <alignment wrapText="1"/>
    </xf>
    <xf numFmtId="0" fontId="11" fillId="3" borderId="16" xfId="0" applyFont="1" applyFill="1" applyBorder="1" applyAlignment="1">
      <alignment horizontal="center" vertical="center" wrapText="1"/>
    </xf>
    <xf numFmtId="0" fontId="11" fillId="3" borderId="0" xfId="0" applyFont="1" applyFill="1" applyAlignment="1">
      <alignment horizontal="center" vertical="center" wrapText="1"/>
    </xf>
    <xf numFmtId="0" fontId="1" fillId="3" borderId="0" xfId="0" applyFont="1" applyFill="1" applyAlignment="1">
      <alignment horizontal="center" vertical="center" wrapText="1"/>
    </xf>
    <xf numFmtId="0" fontId="11" fillId="3" borderId="5" xfId="0" applyFont="1" applyFill="1" applyBorder="1" applyAlignment="1">
      <alignment horizontal="center" vertical="center" wrapText="1"/>
    </xf>
    <xf numFmtId="0" fontId="17" fillId="0" borderId="0" xfId="0" applyFont="1" applyAlignment="1">
      <alignment wrapText="1"/>
    </xf>
    <xf numFmtId="0" fontId="13" fillId="11" borderId="1" xfId="0" applyFont="1" applyFill="1" applyBorder="1" applyAlignment="1">
      <alignment wrapText="1"/>
    </xf>
    <xf numFmtId="0" fontId="3" fillId="0" borderId="17" xfId="0" applyFont="1" applyBorder="1" applyAlignment="1">
      <alignment wrapText="1"/>
    </xf>
    <xf numFmtId="0" fontId="11" fillId="3" borderId="17" xfId="0" applyFont="1" applyFill="1" applyBorder="1" applyAlignment="1">
      <alignment wrapText="1"/>
    </xf>
    <xf numFmtId="0" fontId="13" fillId="12" borderId="17" xfId="0" applyFont="1" applyFill="1" applyBorder="1" applyAlignment="1">
      <alignment wrapText="1"/>
    </xf>
    <xf numFmtId="0" fontId="4" fillId="0" borderId="0" xfId="0" applyFont="1" applyAlignment="1">
      <alignment wrapText="1"/>
    </xf>
    <xf numFmtId="0" fontId="0" fillId="4" borderId="1" xfId="0" applyFont="1" applyFill="1" applyBorder="1" applyAlignment="1">
      <alignment wrapText="1"/>
    </xf>
    <xf numFmtId="0" fontId="2" fillId="13" borderId="15" xfId="0" applyFont="1" applyFill="1" applyBorder="1" applyAlignment="1">
      <alignment wrapText="1"/>
    </xf>
    <xf numFmtId="0" fontId="2" fillId="13" borderId="0" xfId="0" applyFont="1" applyFill="1" applyAlignment="1">
      <alignment wrapText="1"/>
    </xf>
    <xf numFmtId="0" fontId="7" fillId="14" borderId="1" xfId="0" applyFont="1" applyFill="1" applyBorder="1" applyAlignment="1">
      <alignment wrapText="1"/>
    </xf>
    <xf numFmtId="0" fontId="18" fillId="0" borderId="0" xfId="0" applyFont="1" applyAlignment="1">
      <alignment wrapText="1"/>
    </xf>
    <xf numFmtId="0" fontId="15" fillId="0" borderId="0" xfId="0" applyFont="1" applyAlignment="1">
      <alignment wrapText="1"/>
    </xf>
    <xf numFmtId="0" fontId="19" fillId="0" borderId="6" xfId="0" applyFont="1" applyBorder="1" applyAlignment="1">
      <alignment textRotation="90" wrapText="1"/>
    </xf>
    <xf numFmtId="0" fontId="7" fillId="0" borderId="17" xfId="0" applyFont="1" applyBorder="1" applyAlignment="1">
      <alignment wrapText="1"/>
    </xf>
    <xf numFmtId="0" fontId="3" fillId="4" borderId="5" xfId="0" applyFont="1" applyFill="1" applyBorder="1" applyAlignment="1">
      <alignment wrapText="1"/>
    </xf>
    <xf numFmtId="0" fontId="3" fillId="4" borderId="6" xfId="0" applyFont="1" applyFill="1" applyBorder="1" applyAlignment="1">
      <alignment wrapText="1"/>
    </xf>
    <xf numFmtId="0" fontId="7" fillId="4" borderId="5" xfId="0" applyFont="1" applyFill="1" applyBorder="1" applyAlignment="1">
      <alignment wrapText="1"/>
    </xf>
    <xf numFmtId="0" fontId="7" fillId="4" borderId="6" xfId="0" applyFont="1" applyFill="1" applyBorder="1" applyAlignment="1">
      <alignment wrapText="1"/>
    </xf>
    <xf numFmtId="0" fontId="11" fillId="3" borderId="17" xfId="0" applyFont="1" applyFill="1" applyBorder="1" applyAlignment="1">
      <alignment horizontal="center" wrapText="1"/>
    </xf>
    <xf numFmtId="0" fontId="20" fillId="3" borderId="17" xfId="0" applyFont="1" applyFill="1" applyBorder="1" applyAlignment="1">
      <alignment horizontal="center" wrapText="1"/>
    </xf>
    <xf numFmtId="0" fontId="21" fillId="14" borderId="17" xfId="0" applyFont="1" applyFill="1" applyBorder="1" applyAlignment="1">
      <alignment wrapText="1"/>
    </xf>
    <xf numFmtId="0" fontId="11" fillId="14" borderId="9" xfId="0" applyFont="1" applyFill="1" applyBorder="1" applyAlignment="1">
      <alignment horizontal="center" wrapText="1"/>
    </xf>
    <xf numFmtId="0" fontId="11" fillId="14" borderId="10" xfId="0" applyFont="1" applyFill="1" applyBorder="1" applyAlignment="1">
      <alignment horizontal="center" wrapText="1"/>
    </xf>
    <xf numFmtId="0" fontId="11" fillId="14" borderId="5" xfId="0" applyFont="1" applyFill="1" applyBorder="1" applyAlignment="1">
      <alignment horizontal="center" wrapText="1"/>
    </xf>
    <xf numFmtId="0" fontId="11" fillId="14" borderId="6" xfId="0" applyFont="1" applyFill="1" applyBorder="1" applyAlignment="1">
      <alignment horizontal="center" wrapText="1"/>
    </xf>
    <xf numFmtId="0" fontId="1" fillId="14" borderId="6" xfId="0" applyFont="1" applyFill="1" applyBorder="1" applyAlignment="1">
      <alignment horizontal="center" wrapText="1"/>
    </xf>
    <xf numFmtId="0" fontId="3" fillId="0" borderId="0" xfId="0" applyFont="1" applyAlignment="1">
      <alignment horizontal="left" vertical="top" wrapText="1"/>
    </xf>
    <xf numFmtId="0" fontId="10" fillId="0" borderId="0" xfId="0" applyFont="1" applyAlignment="1">
      <alignment vertical="center" wrapText="1"/>
    </xf>
    <xf numFmtId="0" fontId="11" fillId="3" borderId="17"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3" fillId="0" borderId="23" xfId="0" applyFont="1" applyBorder="1" applyAlignment="1">
      <alignment wrapText="1"/>
    </xf>
    <xf numFmtId="0" fontId="3" fillId="0" borderId="24" xfId="0" applyFont="1" applyBorder="1" applyAlignment="1">
      <alignment wrapText="1"/>
    </xf>
    <xf numFmtId="0" fontId="13" fillId="15" borderId="25" xfId="0" applyFont="1" applyFill="1" applyBorder="1" applyAlignment="1">
      <alignment wrapText="1"/>
    </xf>
    <xf numFmtId="0" fontId="13" fillId="15" borderId="26" xfId="0" applyFont="1" applyFill="1" applyBorder="1" applyAlignment="1">
      <alignment wrapText="1"/>
    </xf>
    <xf numFmtId="0" fontId="13" fillId="15" borderId="28" xfId="0" applyFont="1" applyFill="1" applyBorder="1" applyAlignment="1">
      <alignment wrapText="1"/>
    </xf>
    <xf numFmtId="0" fontId="7" fillId="0" borderId="23" xfId="0" applyFont="1" applyBorder="1" applyAlignment="1">
      <alignment wrapText="1"/>
    </xf>
    <xf numFmtId="0" fontId="7" fillId="0" borderId="24" xfId="0" applyFont="1" applyBorder="1" applyAlignment="1">
      <alignment wrapText="1"/>
    </xf>
    <xf numFmtId="0" fontId="4" fillId="0" borderId="24" xfId="0" applyFont="1" applyBorder="1" applyAlignment="1">
      <alignment wrapText="1"/>
    </xf>
    <xf numFmtId="0" fontId="23" fillId="14" borderId="0" xfId="0" applyFont="1" applyFill="1" applyBorder="1" applyAlignment="1">
      <alignment horizontal="center" vertical="center" wrapText="1"/>
    </xf>
    <xf numFmtId="0" fontId="21" fillId="16" borderId="0" xfId="0" applyFont="1" applyFill="1" applyBorder="1" applyAlignment="1">
      <alignment horizontal="center" vertical="center"/>
    </xf>
    <xf numFmtId="0" fontId="21" fillId="16" borderId="0" xfId="0" applyFont="1" applyFill="1" applyBorder="1" applyAlignment="1">
      <alignment horizontal="center" vertical="center" wrapText="1"/>
    </xf>
    <xf numFmtId="0" fontId="24" fillId="16" borderId="0" xfId="0" applyFont="1" applyFill="1" applyBorder="1" applyAlignment="1">
      <alignment horizontal="center" vertical="center"/>
    </xf>
    <xf numFmtId="0" fontId="23" fillId="16" borderId="0" xfId="0" applyFont="1" applyFill="1" applyBorder="1" applyAlignment="1">
      <alignment horizontal="center" vertical="center" wrapText="1"/>
    </xf>
    <xf numFmtId="0" fontId="23" fillId="16" borderId="0" xfId="0" applyFont="1" applyFill="1" applyBorder="1" applyAlignment="1">
      <alignment horizontal="center" vertical="center"/>
    </xf>
    <xf numFmtId="0" fontId="26" fillId="0" borderId="0" xfId="0" applyFont="1"/>
    <xf numFmtId="0" fontId="11" fillId="13" borderId="3" xfId="0" applyFont="1" applyFill="1" applyBorder="1" applyAlignment="1">
      <alignment wrapText="1"/>
    </xf>
    <xf numFmtId="0" fontId="11" fillId="13" borderId="6" xfId="0" applyFont="1" applyFill="1" applyBorder="1" applyAlignment="1">
      <alignment wrapText="1"/>
    </xf>
    <xf numFmtId="0" fontId="7" fillId="17" borderId="6" xfId="0" applyFont="1" applyFill="1" applyBorder="1" applyAlignment="1">
      <alignment wrapText="1"/>
    </xf>
    <xf numFmtId="0" fontId="3" fillId="0" borderId="5" xfId="0" applyFont="1" applyBorder="1" applyAlignment="1">
      <alignment horizontal="center" vertical="center" wrapText="1"/>
    </xf>
    <xf numFmtId="0" fontId="7" fillId="18" borderId="5" xfId="0" applyFont="1" applyFill="1" applyBorder="1" applyAlignment="1">
      <alignment horizontal="center" vertical="center" wrapText="1"/>
    </xf>
    <xf numFmtId="0" fontId="7" fillId="18" borderId="6" xfId="0" applyFont="1" applyFill="1" applyBorder="1" applyAlignment="1">
      <alignment wrapText="1"/>
    </xf>
    <xf numFmtId="0" fontId="7" fillId="17" borderId="5"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27" fillId="17" borderId="5" xfId="0" applyFont="1" applyFill="1" applyBorder="1" applyAlignment="1">
      <alignment wrapText="1"/>
    </xf>
    <xf numFmtId="0" fontId="11" fillId="7" borderId="1" xfId="0" applyFont="1" applyFill="1" applyBorder="1" applyAlignment="1">
      <alignment horizontal="center" vertical="center" wrapText="1"/>
    </xf>
    <xf numFmtId="0" fontId="33" fillId="7" borderId="3" xfId="0" applyFont="1" applyFill="1" applyBorder="1" applyAlignment="1">
      <alignment textRotation="90" wrapText="1"/>
    </xf>
    <xf numFmtId="0" fontId="0" fillId="0" borderId="0" xfId="0" applyFill="1"/>
    <xf numFmtId="0" fontId="13" fillId="7" borderId="1" xfId="0" applyFont="1" applyFill="1" applyBorder="1" applyAlignment="1">
      <alignment wrapText="1"/>
    </xf>
    <xf numFmtId="0" fontId="7" fillId="17" borderId="1" xfId="0" applyFont="1" applyFill="1" applyBorder="1" applyAlignment="1">
      <alignment wrapText="1"/>
    </xf>
    <xf numFmtId="0" fontId="11" fillId="13" borderId="1" xfId="0" applyFont="1" applyFill="1" applyBorder="1" applyAlignment="1">
      <alignment horizontal="center" vertical="center" wrapText="1"/>
    </xf>
    <xf numFmtId="0" fontId="11" fillId="13" borderId="5" xfId="0" applyFont="1" applyFill="1" applyBorder="1" applyAlignment="1">
      <alignment horizontal="center" vertical="center" wrapText="1"/>
    </xf>
    <xf numFmtId="4" fontId="0" fillId="0" borderId="0" xfId="0" applyNumberFormat="1"/>
    <xf numFmtId="0" fontId="0" fillId="0" borderId="0" xfId="0" applyAlignment="1">
      <alignment horizontal="right"/>
    </xf>
    <xf numFmtId="0" fontId="0" fillId="0" borderId="0" xfId="0" applyAlignment="1">
      <alignment horizontal="left"/>
    </xf>
    <xf numFmtId="0" fontId="4" fillId="0" borderId="5" xfId="0" applyFont="1" applyBorder="1" applyAlignment="1">
      <alignment wrapText="1"/>
    </xf>
    <xf numFmtId="0" fontId="7" fillId="0" borderId="7" xfId="0" applyFont="1" applyBorder="1" applyAlignment="1">
      <alignment wrapText="1"/>
    </xf>
    <xf numFmtId="4" fontId="13" fillId="7" borderId="1" xfId="0" applyNumberFormat="1" applyFont="1" applyFill="1" applyBorder="1" applyAlignment="1">
      <alignment wrapText="1"/>
    </xf>
    <xf numFmtId="4" fontId="0" fillId="17" borderId="1" xfId="0" applyNumberFormat="1" applyFont="1" applyFill="1" applyBorder="1" applyAlignment="1">
      <alignment wrapText="1"/>
    </xf>
    <xf numFmtId="4" fontId="15" fillId="0" borderId="14" xfId="0" applyNumberFormat="1" applyFont="1" applyBorder="1" applyAlignment="1">
      <alignment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3" fillId="0" borderId="0" xfId="0" applyFont="1" applyAlignment="1">
      <alignment horizontal="left" vertical="top" wrapText="1"/>
    </xf>
    <xf numFmtId="0" fontId="28" fillId="0" borderId="0" xfId="0" applyFont="1" applyFill="1" applyAlignment="1">
      <alignment horizont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 fillId="0" borderId="0" xfId="0" applyFont="1" applyAlignment="1">
      <alignment horizontal="left" vertical="center" wrapText="1"/>
    </xf>
    <xf numFmtId="0" fontId="9" fillId="0" borderId="0" xfId="0" applyFont="1" applyAlignment="1">
      <alignment horizontal="left" vertical="center" wrapText="1"/>
    </xf>
    <xf numFmtId="0" fontId="29" fillId="0" borderId="0" xfId="0" applyFont="1" applyFill="1" applyAlignment="1">
      <alignment horizontal="center" vertical="center"/>
    </xf>
    <xf numFmtId="0" fontId="3" fillId="0" borderId="4" xfId="0" applyFont="1" applyBorder="1" applyAlignment="1">
      <alignment horizontal="left"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3" fillId="0" borderId="7" xfId="0" applyFont="1" applyBorder="1" applyAlignment="1">
      <alignment horizontal="left" vertical="center" wrapText="1"/>
    </xf>
    <xf numFmtId="0" fontId="20" fillId="7" borderId="8" xfId="0" applyFont="1" applyFill="1" applyBorder="1" applyAlignment="1">
      <alignment wrapText="1"/>
    </xf>
    <xf numFmtId="0" fontId="20" fillId="7" borderId="6" xfId="0" applyFont="1" applyFill="1" applyBorder="1" applyAlignment="1">
      <alignment wrapText="1"/>
    </xf>
    <xf numFmtId="0" fontId="11" fillId="7" borderId="2" xfId="0" applyFont="1" applyFill="1" applyBorder="1" applyAlignment="1">
      <alignment wrapText="1"/>
    </xf>
    <xf numFmtId="0" fontId="11" fillId="7" borderId="3" xfId="0" applyFont="1" applyFill="1" applyBorder="1" applyAlignment="1">
      <alignment wrapText="1"/>
    </xf>
    <xf numFmtId="0" fontId="13" fillId="10" borderId="2" xfId="0" applyFont="1" applyFill="1" applyBorder="1" applyAlignment="1">
      <alignment wrapText="1"/>
    </xf>
    <xf numFmtId="0" fontId="13" fillId="10" borderId="3" xfId="0" applyFont="1" applyFill="1" applyBorder="1" applyAlignment="1">
      <alignment wrapText="1"/>
    </xf>
    <xf numFmtId="0" fontId="3" fillId="2" borderId="8" xfId="0" applyFont="1" applyFill="1" applyBorder="1" applyAlignment="1">
      <alignment wrapText="1"/>
    </xf>
    <xf numFmtId="0" fontId="3" fillId="2" borderId="6" xfId="0" applyFont="1" applyFill="1" applyBorder="1" applyAlignment="1">
      <alignment wrapText="1"/>
    </xf>
    <xf numFmtId="0" fontId="16" fillId="0" borderId="0" xfId="0" applyFont="1" applyAlignment="1">
      <alignment horizontal="left" wrapText="1"/>
    </xf>
    <xf numFmtId="0" fontId="29" fillId="0" borderId="0" xfId="0" applyFont="1" applyFill="1" applyAlignment="1">
      <alignment horizontal="center"/>
    </xf>
    <xf numFmtId="0" fontId="11" fillId="3" borderId="2" xfId="0" applyFont="1" applyFill="1" applyBorder="1" applyAlignment="1">
      <alignment vertical="center" wrapText="1"/>
    </xf>
    <xf numFmtId="0" fontId="11" fillId="3" borderId="3" xfId="0" applyFont="1" applyFill="1" applyBorder="1" applyAlignment="1">
      <alignment vertical="center" wrapText="1"/>
    </xf>
    <xf numFmtId="0" fontId="11" fillId="3" borderId="2" xfId="0" applyFont="1" applyFill="1" applyBorder="1" applyAlignment="1">
      <alignment wrapText="1"/>
    </xf>
    <xf numFmtId="0" fontId="11" fillId="3" borderId="3" xfId="0" applyFont="1" applyFill="1" applyBorder="1" applyAlignment="1">
      <alignment wrapText="1"/>
    </xf>
    <xf numFmtId="0" fontId="30" fillId="0" borderId="0" xfId="0" applyFont="1" applyFill="1" applyAlignment="1">
      <alignment horizontal="center" vertical="center"/>
    </xf>
    <xf numFmtId="0" fontId="7" fillId="17" borderId="2" xfId="0" applyFont="1" applyFill="1" applyBorder="1" applyAlignment="1">
      <alignment wrapText="1"/>
    </xf>
    <xf numFmtId="0" fontId="7" fillId="17" borderId="11" xfId="0" applyFont="1" applyFill="1" applyBorder="1" applyAlignment="1">
      <alignment wrapText="1"/>
    </xf>
    <xf numFmtId="0" fontId="7" fillId="17" borderId="3" xfId="0" applyFont="1" applyFill="1" applyBorder="1" applyAlignment="1">
      <alignment wrapText="1"/>
    </xf>
    <xf numFmtId="0" fontId="9" fillId="0" borderId="0" xfId="0" applyFont="1" applyAlignment="1">
      <alignment horizontal="left" wrapText="1"/>
    </xf>
    <xf numFmtId="0" fontId="7" fillId="17" borderId="12" xfId="0" applyFont="1" applyFill="1" applyBorder="1" applyAlignment="1">
      <alignment wrapText="1"/>
    </xf>
    <xf numFmtId="0" fontId="11" fillId="7" borderId="2"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7" fillId="5" borderId="2" xfId="0" applyFont="1" applyFill="1" applyBorder="1" applyAlignment="1">
      <alignment wrapText="1"/>
    </xf>
    <xf numFmtId="0" fontId="7" fillId="5" borderId="11" xfId="0" applyFont="1" applyFill="1" applyBorder="1" applyAlignment="1">
      <alignment wrapText="1"/>
    </xf>
    <xf numFmtId="0" fontId="7" fillId="5" borderId="12" xfId="0" applyFont="1" applyFill="1" applyBorder="1" applyAlignment="1">
      <alignment wrapText="1"/>
    </xf>
    <xf numFmtId="0" fontId="11" fillId="3" borderId="10" xfId="0" applyFont="1" applyFill="1" applyBorder="1" applyAlignment="1">
      <alignment horizontal="center" vertical="center" wrapText="1"/>
    </xf>
    <xf numFmtId="0" fontId="27" fillId="0" borderId="0" xfId="0" applyFont="1" applyFill="1" applyAlignment="1">
      <alignment horizontal="center" vertical="center"/>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3" fillId="11" borderId="2" xfId="0" applyFont="1" applyFill="1" applyBorder="1" applyAlignment="1">
      <alignment wrapText="1"/>
    </xf>
    <xf numFmtId="0" fontId="13" fillId="11" borderId="11" xfId="0" applyFont="1" applyFill="1" applyBorder="1" applyAlignment="1">
      <alignment wrapText="1"/>
    </xf>
    <xf numFmtId="0" fontId="13" fillId="11" borderId="3" xfId="0" applyFont="1" applyFill="1" applyBorder="1" applyAlignment="1">
      <alignment wrapText="1"/>
    </xf>
    <xf numFmtId="0" fontId="31" fillId="0" borderId="0" xfId="0" applyFont="1" applyAlignment="1">
      <alignment horizontal="center" vertical="center" wrapText="1"/>
    </xf>
    <xf numFmtId="0" fontId="3" fillId="0" borderId="0" xfId="0" applyFont="1" applyAlignment="1">
      <alignment horizontal="left" wrapText="1"/>
    </xf>
    <xf numFmtId="0" fontId="0" fillId="0" borderId="16" xfId="0" applyFont="1" applyBorder="1" applyAlignment="1">
      <alignment wrapText="1"/>
    </xf>
    <xf numFmtId="0" fontId="0" fillId="0" borderId="5" xfId="0" applyFont="1" applyBorder="1" applyAlignment="1">
      <alignment wrapText="1"/>
    </xf>
    <xf numFmtId="0" fontId="3" fillId="0" borderId="16" xfId="0" applyFont="1" applyBorder="1" applyAlignment="1">
      <alignment wrapText="1"/>
    </xf>
    <xf numFmtId="0" fontId="3" fillId="0" borderId="5" xfId="0" applyFont="1" applyBorder="1" applyAlignment="1">
      <alignment wrapText="1"/>
    </xf>
    <xf numFmtId="0" fontId="13" fillId="14" borderId="2" xfId="0" applyFont="1" applyFill="1" applyBorder="1" applyAlignment="1">
      <alignment wrapText="1"/>
    </xf>
    <xf numFmtId="0" fontId="13" fillId="14" borderId="11" xfId="0" applyFont="1" applyFill="1" applyBorder="1" applyAlignment="1">
      <alignment wrapText="1"/>
    </xf>
    <xf numFmtId="0" fontId="13" fillId="14" borderId="3" xfId="0" applyFont="1" applyFill="1" applyBorder="1" applyAlignment="1">
      <alignment wrapText="1"/>
    </xf>
    <xf numFmtId="0" fontId="13" fillId="13" borderId="2" xfId="0" applyFont="1" applyFill="1" applyBorder="1" applyAlignment="1">
      <alignment horizontal="center" vertical="center" wrapText="1"/>
    </xf>
    <xf numFmtId="0" fontId="13" fillId="13" borderId="11"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3" borderId="16" xfId="0" applyFont="1" applyFill="1" applyBorder="1" applyAlignment="1">
      <alignment vertical="center" wrapText="1"/>
    </xf>
    <xf numFmtId="0" fontId="13" fillId="13" borderId="5" xfId="0" applyFont="1" applyFill="1" applyBorder="1" applyAlignment="1">
      <alignment vertical="center" wrapText="1"/>
    </xf>
    <xf numFmtId="0" fontId="32" fillId="0" borderId="0" xfId="0" applyFont="1" applyAlignment="1">
      <alignment horizontal="center" vertical="center" wrapText="1"/>
    </xf>
    <xf numFmtId="0" fontId="18" fillId="0" borderId="4" xfId="0" applyFont="1" applyBorder="1" applyAlignment="1">
      <alignment horizontal="center" wrapText="1"/>
    </xf>
    <xf numFmtId="0" fontId="33" fillId="7" borderId="11" xfId="0" applyFont="1" applyFill="1" applyBorder="1" applyAlignment="1">
      <alignment textRotation="90" wrapText="1"/>
    </xf>
    <xf numFmtId="0" fontId="33" fillId="7" borderId="3" xfId="0" applyFont="1" applyFill="1" applyBorder="1" applyAlignment="1">
      <alignment textRotation="90" wrapText="1"/>
    </xf>
    <xf numFmtId="0" fontId="33" fillId="7" borderId="16" xfId="0" applyFont="1" applyFill="1" applyBorder="1" applyAlignment="1">
      <alignment textRotation="90" wrapText="1"/>
    </xf>
    <xf numFmtId="0" fontId="33" fillId="7" borderId="9" xfId="0" applyFont="1" applyFill="1" applyBorder="1" applyAlignment="1">
      <alignment textRotation="90" wrapText="1"/>
    </xf>
    <xf numFmtId="0" fontId="33" fillId="7" borderId="5" xfId="0" applyFont="1" applyFill="1" applyBorder="1" applyAlignment="1">
      <alignment textRotation="90" wrapText="1"/>
    </xf>
    <xf numFmtId="0" fontId="34" fillId="7" borderId="16" xfId="1" applyFont="1" applyFill="1" applyBorder="1" applyAlignment="1">
      <alignment textRotation="90" wrapText="1"/>
    </xf>
    <xf numFmtId="0" fontId="34" fillId="7" borderId="9" xfId="1" applyFont="1" applyFill="1" applyBorder="1" applyAlignment="1">
      <alignment textRotation="90" wrapText="1"/>
    </xf>
    <xf numFmtId="0" fontId="34" fillId="7" borderId="5" xfId="1" applyFont="1" applyFill="1" applyBorder="1" applyAlignment="1">
      <alignment textRotation="90" wrapText="1"/>
    </xf>
    <xf numFmtId="0" fontId="33" fillId="7" borderId="2" xfId="0" applyFont="1" applyFill="1" applyBorder="1" applyAlignment="1">
      <alignment textRotation="90" wrapText="1"/>
    </xf>
    <xf numFmtId="0" fontId="3" fillId="0" borderId="10" xfId="0" applyFont="1" applyBorder="1" applyAlignment="1">
      <alignment textRotation="90" wrapText="1"/>
    </xf>
    <xf numFmtId="0" fontId="33" fillId="7" borderId="13" xfId="0" applyFont="1" applyFill="1" applyBorder="1" applyAlignment="1">
      <alignment textRotation="90" wrapText="1"/>
    </xf>
    <xf numFmtId="0" fontId="33" fillId="7" borderId="4" xfId="0" applyFont="1" applyFill="1" applyBorder="1" applyAlignment="1">
      <alignment textRotation="90" wrapText="1"/>
    </xf>
    <xf numFmtId="0" fontId="33" fillId="7" borderId="14" xfId="0" applyFont="1" applyFill="1" applyBorder="1" applyAlignment="1">
      <alignment textRotation="90" wrapText="1"/>
    </xf>
    <xf numFmtId="0" fontId="33" fillId="7" borderId="8" xfId="0" applyFont="1" applyFill="1" applyBorder="1" applyAlignment="1">
      <alignment textRotation="90" wrapText="1"/>
    </xf>
    <xf numFmtId="0" fontId="33" fillId="7" borderId="7" xfId="0" applyFont="1" applyFill="1" applyBorder="1" applyAlignment="1">
      <alignment textRotation="90" wrapText="1"/>
    </xf>
    <xf numFmtId="0" fontId="33" fillId="7" borderId="6" xfId="0" applyFont="1" applyFill="1" applyBorder="1" applyAlignment="1">
      <alignment textRotation="90" wrapText="1"/>
    </xf>
    <xf numFmtId="0" fontId="11" fillId="14" borderId="2" xfId="0" applyFont="1" applyFill="1" applyBorder="1" applyAlignment="1">
      <alignment horizontal="center" wrapText="1"/>
    </xf>
    <xf numFmtId="0" fontId="11" fillId="14" borderId="11" xfId="0" applyFont="1" applyFill="1" applyBorder="1" applyAlignment="1">
      <alignment horizontal="center" wrapText="1"/>
    </xf>
    <xf numFmtId="0" fontId="11" fillId="14" borderId="3" xfId="0" applyFont="1" applyFill="1" applyBorder="1" applyAlignment="1">
      <alignment horizontal="center" wrapText="1"/>
    </xf>
    <xf numFmtId="0" fontId="11" fillId="3" borderId="18" xfId="0" applyFont="1" applyFill="1" applyBorder="1" applyAlignment="1">
      <alignment horizontal="center" wrapText="1"/>
    </xf>
    <xf numFmtId="0" fontId="11" fillId="3" borderId="19" xfId="0" applyFont="1" applyFill="1" applyBorder="1" applyAlignment="1">
      <alignment horizontal="center" wrapText="1"/>
    </xf>
    <xf numFmtId="0" fontId="11" fillId="3" borderId="20" xfId="0" applyFont="1" applyFill="1" applyBorder="1" applyAlignment="1">
      <alignment horizontal="center" wrapText="1"/>
    </xf>
    <xf numFmtId="0" fontId="3" fillId="0" borderId="18" xfId="0" applyFont="1" applyBorder="1" applyAlignment="1">
      <alignment wrapText="1"/>
    </xf>
    <xf numFmtId="0" fontId="3" fillId="0" borderId="19" xfId="0" applyFont="1" applyBorder="1" applyAlignment="1">
      <alignment wrapText="1"/>
    </xf>
    <xf numFmtId="0" fontId="3" fillId="0" borderId="20" xfId="0" applyFont="1" applyBorder="1" applyAlignment="1">
      <alignment wrapText="1"/>
    </xf>
    <xf numFmtId="0" fontId="13" fillId="14" borderId="18" xfId="0" applyFont="1" applyFill="1" applyBorder="1" applyAlignment="1">
      <alignment wrapText="1"/>
    </xf>
    <xf numFmtId="0" fontId="13" fillId="14" borderId="19" xfId="0" applyFont="1" applyFill="1" applyBorder="1" applyAlignment="1">
      <alignment wrapText="1"/>
    </xf>
    <xf numFmtId="0" fontId="13" fillId="14" borderId="20" xfId="0" applyFont="1" applyFill="1" applyBorder="1" applyAlignment="1">
      <alignment wrapText="1"/>
    </xf>
    <xf numFmtId="0" fontId="13" fillId="7" borderId="2" xfId="0" applyFont="1" applyFill="1" applyBorder="1" applyAlignment="1">
      <alignment wrapText="1"/>
    </xf>
    <xf numFmtId="0" fontId="13" fillId="7" borderId="3"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3" fillId="15" borderId="33" xfId="0" applyFont="1" applyFill="1" applyBorder="1" applyAlignment="1">
      <alignment wrapText="1"/>
    </xf>
    <xf numFmtId="0" fontId="13" fillId="15" borderId="34" xfId="0" applyFont="1" applyFill="1" applyBorder="1" applyAlignment="1">
      <alignment wrapText="1"/>
    </xf>
    <xf numFmtId="0" fontId="25" fillId="0" borderId="0" xfId="2" applyFont="1" applyBorder="1" applyAlignment="1">
      <alignment horizontal="center" vertical="center"/>
    </xf>
    <xf numFmtId="0" fontId="35" fillId="0" borderId="0" xfId="2" applyFont="1" applyBorder="1" applyAlignment="1">
      <alignment horizontal="center"/>
    </xf>
    <xf numFmtId="43" fontId="3" fillId="0" borderId="1" xfId="3" applyFont="1" applyBorder="1" applyAlignment="1">
      <alignment wrapText="1"/>
    </xf>
    <xf numFmtId="43" fontId="11" fillId="3" borderId="1" xfId="3" applyFont="1" applyFill="1" applyBorder="1" applyAlignment="1">
      <alignment wrapText="1"/>
    </xf>
    <xf numFmtId="43" fontId="3" fillId="4" borderId="1" xfId="3" applyFont="1" applyFill="1" applyBorder="1" applyAlignment="1">
      <alignment wrapText="1"/>
    </xf>
    <xf numFmtId="43" fontId="12" fillId="4" borderId="1" xfId="3" applyFont="1" applyFill="1" applyBorder="1" applyAlignment="1">
      <alignment wrapText="1"/>
    </xf>
    <xf numFmtId="43" fontId="11" fillId="6" borderId="3" xfId="3" applyFont="1" applyFill="1" applyBorder="1" applyAlignment="1">
      <alignment horizontal="center" vertical="center" wrapText="1"/>
    </xf>
    <xf numFmtId="43" fontId="1" fillId="13" borderId="3" xfId="3" applyFont="1" applyFill="1" applyBorder="1" applyAlignment="1">
      <alignment wrapText="1"/>
    </xf>
    <xf numFmtId="43" fontId="27" fillId="17" borderId="6" xfId="3" applyFont="1" applyFill="1" applyBorder="1" applyAlignment="1">
      <alignment wrapText="1"/>
    </xf>
    <xf numFmtId="43" fontId="0" fillId="0" borderId="6" xfId="3" applyFont="1" applyBorder="1" applyAlignment="1">
      <alignment wrapText="1"/>
    </xf>
    <xf numFmtId="43" fontId="1" fillId="13" borderId="6" xfId="3" applyFont="1" applyFill="1" applyBorder="1" applyAlignment="1">
      <alignment wrapText="1"/>
    </xf>
    <xf numFmtId="43" fontId="0" fillId="0" borderId="0" xfId="3" applyFont="1"/>
    <xf numFmtId="43" fontId="11" fillId="7" borderId="3" xfId="3" applyFont="1" applyFill="1" applyBorder="1" applyAlignment="1">
      <alignment wrapText="1"/>
    </xf>
    <xf numFmtId="43" fontId="11" fillId="7" borderId="6" xfId="3" applyFont="1" applyFill="1" applyBorder="1" applyAlignment="1">
      <alignment wrapText="1"/>
    </xf>
    <xf numFmtId="43" fontId="3" fillId="0" borderId="6" xfId="3" applyFont="1" applyBorder="1" applyAlignment="1">
      <alignment wrapText="1"/>
    </xf>
    <xf numFmtId="43" fontId="0" fillId="0" borderId="0" xfId="3" applyFont="1" applyAlignment="1">
      <alignment wrapText="1"/>
    </xf>
    <xf numFmtId="43" fontId="13" fillId="10" borderId="3" xfId="3" applyFont="1" applyFill="1" applyBorder="1" applyAlignment="1">
      <alignment wrapText="1"/>
    </xf>
    <xf numFmtId="43" fontId="0" fillId="8" borderId="6" xfId="3" applyFont="1" applyFill="1" applyBorder="1" applyAlignment="1">
      <alignment wrapText="1"/>
    </xf>
    <xf numFmtId="43" fontId="0" fillId="5" borderId="6" xfId="3" applyFont="1" applyFill="1" applyBorder="1" applyAlignment="1">
      <alignment wrapText="1"/>
    </xf>
    <xf numFmtId="43" fontId="0" fillId="9" borderId="6" xfId="3" applyFont="1" applyFill="1" applyBorder="1" applyAlignment="1">
      <alignment wrapText="1"/>
    </xf>
    <xf numFmtId="43" fontId="0" fillId="2" borderId="6" xfId="3" applyFont="1" applyFill="1" applyBorder="1" applyAlignment="1">
      <alignment wrapText="1"/>
    </xf>
    <xf numFmtId="43" fontId="3" fillId="0" borderId="10" xfId="3" applyFont="1" applyBorder="1" applyAlignment="1">
      <alignment wrapText="1"/>
    </xf>
    <xf numFmtId="43" fontId="11" fillId="3" borderId="3" xfId="3" applyFont="1" applyFill="1" applyBorder="1" applyAlignment="1">
      <alignment vertical="center" wrapText="1"/>
    </xf>
    <xf numFmtId="43" fontId="0" fillId="18" borderId="6" xfId="3" applyFont="1" applyFill="1" applyBorder="1" applyAlignment="1">
      <alignment wrapText="1"/>
    </xf>
    <xf numFmtId="43" fontId="0" fillId="17" borderId="6" xfId="3" applyFont="1" applyFill="1" applyBorder="1" applyAlignment="1">
      <alignment wrapText="1"/>
    </xf>
    <xf numFmtId="43" fontId="11" fillId="3" borderId="3" xfId="3" applyFont="1" applyFill="1" applyBorder="1" applyAlignment="1">
      <alignment wrapText="1"/>
    </xf>
    <xf numFmtId="0" fontId="37" fillId="19" borderId="0" xfId="0" applyFont="1" applyFill="1" applyAlignment="1">
      <alignment horizontal="center" vertical="center" wrapText="1"/>
    </xf>
    <xf numFmtId="0" fontId="1" fillId="19" borderId="0" xfId="0" applyFont="1" applyFill="1"/>
    <xf numFmtId="0" fontId="11" fillId="19" borderId="0" xfId="0" applyFont="1" applyFill="1" applyAlignment="1">
      <alignment wrapText="1"/>
    </xf>
    <xf numFmtId="0" fontId="20" fillId="19" borderId="0" xfId="0" applyFont="1" applyFill="1" applyBorder="1" applyAlignment="1">
      <alignment wrapText="1"/>
    </xf>
    <xf numFmtId="43" fontId="0" fillId="0" borderId="6" xfId="3" applyFont="1" applyFill="1" applyBorder="1" applyAlignment="1">
      <alignment wrapText="1"/>
    </xf>
    <xf numFmtId="43" fontId="15" fillId="0" borderId="6" xfId="3" applyFont="1" applyBorder="1" applyAlignment="1">
      <alignment wrapText="1"/>
    </xf>
    <xf numFmtId="43" fontId="0" fillId="0" borderId="1" xfId="3" applyFont="1" applyBorder="1" applyAlignment="1">
      <alignment wrapText="1"/>
    </xf>
    <xf numFmtId="43" fontId="15" fillId="0" borderId="1" xfId="3" applyFont="1" applyBorder="1" applyAlignment="1">
      <alignment wrapText="1"/>
    </xf>
    <xf numFmtId="43" fontId="15" fillId="2" borderId="1" xfId="3" applyFont="1" applyFill="1" applyBorder="1" applyAlignment="1">
      <alignment wrapText="1"/>
    </xf>
    <xf numFmtId="0" fontId="11" fillId="19" borderId="0" xfId="0" applyFont="1" applyFill="1" applyAlignment="1">
      <alignment horizontal="center" wrapText="1"/>
    </xf>
    <xf numFmtId="0" fontId="0" fillId="0" borderId="0" xfId="0" applyAlignment="1">
      <alignment horizontal="center"/>
    </xf>
    <xf numFmtId="43" fontId="21" fillId="16" borderId="0" xfId="3" applyFont="1" applyFill="1" applyBorder="1" applyAlignment="1">
      <alignment horizontal="center" vertical="center"/>
    </xf>
  </cellXfs>
  <cellStyles count="4">
    <cellStyle name="Hipervínculo" xfId="1" builtinId="8"/>
    <cellStyle name="Millares" xfId="3" builtinId="3"/>
    <cellStyle name="Normal" xfId="0" builtinId="0"/>
    <cellStyle name="Normal 2 2" xfId="2"/>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hyperlink" Target="#Hoja1!A1"/></Relationships>
</file>

<file path=xl/drawings/_rels/drawing2.xml.rels><?xml version="1.0" encoding="UTF-8" standalone="yes"?>
<Relationships xmlns="http://schemas.openxmlformats.org/package/2006/relationships"><Relationship Id="rId1" Type="http://schemas.openxmlformats.org/officeDocument/2006/relationships/hyperlink" Target="#Hoja1!A1"/></Relationships>
</file>

<file path=xl/drawings/_rels/drawing3.xml.rels><?xml version="1.0" encoding="UTF-8" standalone="yes"?>
<Relationships xmlns="http://schemas.openxmlformats.org/package/2006/relationships"><Relationship Id="rId1" Type="http://schemas.openxmlformats.org/officeDocument/2006/relationships/hyperlink" Target="#Hoja1!A1"/></Relationships>
</file>

<file path=xl/drawings/_rels/drawing4.xml.rels><?xml version="1.0" encoding="UTF-8" standalone="yes"?>
<Relationships xmlns="http://schemas.openxmlformats.org/package/2006/relationships"><Relationship Id="rId1" Type="http://schemas.openxmlformats.org/officeDocument/2006/relationships/hyperlink" Target="#Hoja1!A1"/></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5</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2661A517-193F-4455-B7C4-919E7BD872CE}"/>
            </a:ext>
          </a:extLst>
        </xdr:cNvPr>
        <xdr:cNvSpPr txBox="1"/>
      </xdr:nvSpPr>
      <xdr:spPr>
        <a:xfrm>
          <a:off x="1032510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CE613474-F5C8-42A8-AB3A-1D3C6FBB359E}"/>
            </a:ext>
          </a:extLst>
        </xdr:cNvPr>
        <xdr:cNvSpPr txBox="1"/>
      </xdr:nvSpPr>
      <xdr:spPr>
        <a:xfrm>
          <a:off x="1268730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5E8395D-9EF6-4307-ABFA-24EA469AFDF9}"/>
            </a:ext>
          </a:extLst>
        </xdr:cNvPr>
        <xdr:cNvSpPr txBox="1"/>
      </xdr:nvSpPr>
      <xdr:spPr>
        <a:xfrm>
          <a:off x="1564005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ED43C1A1-81F1-4392-BB52-EFBE453BE697}"/>
            </a:ext>
          </a:extLst>
        </xdr:cNvPr>
        <xdr:cNvSpPr txBox="1"/>
      </xdr:nvSpPr>
      <xdr:spPr>
        <a:xfrm>
          <a:off x="6638925"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workbookViewId="0">
      <selection sqref="A1:C1"/>
    </sheetView>
  </sheetViews>
  <sheetFormatPr baseColWidth="10" defaultRowHeight="15" x14ac:dyDescent="0.25"/>
  <cols>
    <col min="1" max="1" width="2" bestFit="1" customWidth="1"/>
    <col min="2" max="2" width="44" customWidth="1"/>
    <col min="3" max="3" width="19.7109375" bestFit="1" customWidth="1"/>
  </cols>
  <sheetData>
    <row r="1" spans="1:3" ht="40.5" customHeight="1" x14ac:dyDescent="0.25">
      <c r="A1" s="107" t="s">
        <v>227</v>
      </c>
      <c r="B1" s="107"/>
      <c r="C1" s="107"/>
    </row>
    <row r="2" spans="1:3" x14ac:dyDescent="0.25">
      <c r="A2" s="108" t="s">
        <v>256</v>
      </c>
      <c r="B2" s="108"/>
      <c r="C2" s="108"/>
    </row>
    <row r="3" spans="1:3" ht="17.25" customHeight="1" x14ac:dyDescent="0.25">
      <c r="A3" s="99" t="s">
        <v>0</v>
      </c>
      <c r="B3" s="99"/>
      <c r="C3" s="99"/>
    </row>
    <row r="4" spans="1:3" ht="25.5" x14ac:dyDescent="0.25">
      <c r="A4" s="103" t="s">
        <v>1</v>
      </c>
      <c r="B4" s="104"/>
      <c r="C4" s="6" t="s">
        <v>2</v>
      </c>
    </row>
    <row r="5" spans="1:3" x14ac:dyDescent="0.25">
      <c r="A5" s="4">
        <v>1</v>
      </c>
      <c r="B5" s="4" t="s">
        <v>3</v>
      </c>
      <c r="C5" s="213">
        <v>11040174</v>
      </c>
    </row>
    <row r="6" spans="1:3" x14ac:dyDescent="0.25">
      <c r="A6" s="4">
        <v>2</v>
      </c>
      <c r="B6" s="4" t="s">
        <v>4</v>
      </c>
      <c r="C6" s="213" t="s">
        <v>0</v>
      </c>
    </row>
    <row r="7" spans="1:3" x14ac:dyDescent="0.25">
      <c r="A7" s="4">
        <v>4</v>
      </c>
      <c r="B7" s="4" t="s">
        <v>5</v>
      </c>
      <c r="C7" s="213" t="s">
        <v>0</v>
      </c>
    </row>
    <row r="8" spans="1:3" x14ac:dyDescent="0.25">
      <c r="A8" s="4">
        <v>5</v>
      </c>
      <c r="B8" s="4" t="s">
        <v>6</v>
      </c>
      <c r="C8" s="213" t="s">
        <v>0</v>
      </c>
    </row>
    <row r="9" spans="1:3" x14ac:dyDescent="0.25">
      <c r="A9" s="4">
        <v>6</v>
      </c>
      <c r="B9" s="4" t="s">
        <v>7</v>
      </c>
      <c r="C9" s="213" t="s">
        <v>0</v>
      </c>
    </row>
    <row r="10" spans="1:3" x14ac:dyDescent="0.25">
      <c r="A10" s="4">
        <v>7</v>
      </c>
      <c r="B10" s="4" t="s">
        <v>8</v>
      </c>
      <c r="C10" s="213" t="s">
        <v>0</v>
      </c>
    </row>
    <row r="11" spans="1:3" x14ac:dyDescent="0.25">
      <c r="A11" s="105" t="s">
        <v>9</v>
      </c>
      <c r="B11" s="106"/>
      <c r="C11" s="214">
        <f>SUM(C5:C10)</f>
        <v>11040174</v>
      </c>
    </row>
    <row r="12" spans="1:3" x14ac:dyDescent="0.25">
      <c r="A12" s="1"/>
      <c r="B12" s="1"/>
      <c r="C12" s="1"/>
    </row>
    <row r="13" spans="1:3" x14ac:dyDescent="0.25">
      <c r="A13" s="5" t="s">
        <v>0</v>
      </c>
      <c r="B13" s="1"/>
      <c r="C13" s="1"/>
    </row>
  </sheetData>
  <mergeCells count="4">
    <mergeCell ref="A4:B4"/>
    <mergeCell ref="A11:B11"/>
    <mergeCell ref="A1:C1"/>
    <mergeCell ref="A2:C2"/>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sqref="A1:B9"/>
    </sheetView>
  </sheetViews>
  <sheetFormatPr baseColWidth="10" defaultRowHeight="15" x14ac:dyDescent="0.25"/>
  <cols>
    <col min="1" max="1" width="45.7109375" bestFit="1" customWidth="1"/>
    <col min="2" max="2" width="19.7109375" bestFit="1" customWidth="1"/>
  </cols>
  <sheetData>
    <row r="1" spans="1:2" ht="51.75" customHeight="1" x14ac:dyDescent="0.25">
      <c r="A1" s="111" t="s">
        <v>234</v>
      </c>
      <c r="B1" s="111"/>
    </row>
    <row r="2" spans="1:2" x14ac:dyDescent="0.25">
      <c r="A2" s="3" t="s">
        <v>0</v>
      </c>
      <c r="B2" s="1"/>
    </row>
    <row r="3" spans="1:2" ht="26.25" x14ac:dyDescent="0.25">
      <c r="A3" s="36" t="s">
        <v>128</v>
      </c>
      <c r="B3" s="36" t="s">
        <v>2</v>
      </c>
    </row>
    <row r="4" spans="1:2" x14ac:dyDescent="0.25">
      <c r="A4" s="35" t="s">
        <v>0</v>
      </c>
      <c r="B4" s="35" t="s">
        <v>0</v>
      </c>
    </row>
    <row r="5" spans="1:2" x14ac:dyDescent="0.25">
      <c r="A5" s="35" t="s">
        <v>0</v>
      </c>
      <c r="B5" s="35" t="s">
        <v>0</v>
      </c>
    </row>
    <row r="6" spans="1:2" x14ac:dyDescent="0.25">
      <c r="A6" s="37" t="s">
        <v>85</v>
      </c>
      <c r="B6" s="37" t="s">
        <v>0</v>
      </c>
    </row>
    <row r="7" spans="1:2" x14ac:dyDescent="0.25">
      <c r="A7" s="2" t="s">
        <v>0</v>
      </c>
      <c r="B7" s="1"/>
    </row>
    <row r="8" spans="1:2" x14ac:dyDescent="0.25">
      <c r="A8" s="239" t="s">
        <v>266</v>
      </c>
      <c r="B8" s="1"/>
    </row>
  </sheetData>
  <mergeCells count="1">
    <mergeCell ref="A1:B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workbookViewId="0">
      <selection sqref="A1:C15"/>
    </sheetView>
  </sheetViews>
  <sheetFormatPr baseColWidth="10" defaultRowHeight="15" x14ac:dyDescent="0.25"/>
  <cols>
    <col min="1" max="1" width="45.7109375" bestFit="1" customWidth="1"/>
    <col min="2" max="2" width="31.28515625" bestFit="1" customWidth="1"/>
    <col min="3" max="3" width="19.7109375" bestFit="1" customWidth="1"/>
  </cols>
  <sheetData>
    <row r="1" spans="1:3" ht="63.75" customHeight="1" x14ac:dyDescent="0.25">
      <c r="A1" s="111" t="s">
        <v>235</v>
      </c>
      <c r="B1" s="111"/>
      <c r="C1" s="111"/>
    </row>
    <row r="2" spans="1:3" ht="26.25" customHeight="1" x14ac:dyDescent="0.25">
      <c r="A2" s="154" t="s">
        <v>129</v>
      </c>
      <c r="B2" s="154"/>
      <c r="C2" s="154"/>
    </row>
    <row r="3" spans="1:3" x14ac:dyDescent="0.25">
      <c r="A3" s="2" t="s">
        <v>0</v>
      </c>
      <c r="B3" s="1"/>
      <c r="C3" s="1"/>
    </row>
    <row r="4" spans="1:3" ht="25.5" x14ac:dyDescent="0.25">
      <c r="A4" s="88" t="s">
        <v>130</v>
      </c>
      <c r="B4" s="88" t="s">
        <v>131</v>
      </c>
      <c r="C4" s="88" t="s">
        <v>2</v>
      </c>
    </row>
    <row r="5" spans="1:3" x14ac:dyDescent="0.25">
      <c r="A5" s="88" t="s">
        <v>132</v>
      </c>
      <c r="B5" s="88"/>
      <c r="C5" s="88" t="s">
        <v>0</v>
      </c>
    </row>
    <row r="6" spans="1:3" x14ac:dyDescent="0.25">
      <c r="A6" s="24" t="s">
        <v>133</v>
      </c>
      <c r="B6" s="24" t="s">
        <v>134</v>
      </c>
      <c r="C6" s="4" t="s">
        <v>0</v>
      </c>
    </row>
    <row r="7" spans="1:3" x14ac:dyDescent="0.25">
      <c r="A7" s="88" t="s">
        <v>135</v>
      </c>
      <c r="B7" s="88"/>
      <c r="C7" s="88" t="s">
        <v>0</v>
      </c>
    </row>
    <row r="8" spans="1:3" x14ac:dyDescent="0.25">
      <c r="A8" s="24" t="s">
        <v>133</v>
      </c>
      <c r="B8" s="24" t="s">
        <v>134</v>
      </c>
      <c r="C8" s="4" t="s">
        <v>0</v>
      </c>
    </row>
    <row r="9" spans="1:3" x14ac:dyDescent="0.25">
      <c r="A9" s="88" t="s">
        <v>136</v>
      </c>
      <c r="B9" s="88"/>
      <c r="C9" s="88" t="s">
        <v>0</v>
      </c>
    </row>
    <row r="10" spans="1:3" x14ac:dyDescent="0.25">
      <c r="A10" s="24" t="s">
        <v>133</v>
      </c>
      <c r="B10" s="24" t="s">
        <v>134</v>
      </c>
      <c r="C10" s="4" t="s">
        <v>0</v>
      </c>
    </row>
    <row r="11" spans="1:3" x14ac:dyDescent="0.25">
      <c r="A11" s="88" t="s">
        <v>137</v>
      </c>
      <c r="B11" s="88"/>
      <c r="C11" s="88" t="s">
        <v>0</v>
      </c>
    </row>
    <row r="12" spans="1:3" x14ac:dyDescent="0.25">
      <c r="A12" s="24" t="s">
        <v>133</v>
      </c>
      <c r="B12" s="24" t="s">
        <v>134</v>
      </c>
      <c r="C12" s="4" t="s">
        <v>0</v>
      </c>
    </row>
    <row r="13" spans="1:3" x14ac:dyDescent="0.25">
      <c r="A13" s="88" t="s">
        <v>85</v>
      </c>
      <c r="B13" s="88"/>
      <c r="C13" s="88" t="s">
        <v>0</v>
      </c>
    </row>
    <row r="15" spans="1:3" x14ac:dyDescent="0.25">
      <c r="A15" s="238" t="s">
        <v>266</v>
      </c>
    </row>
  </sheetData>
  <mergeCells count="2">
    <mergeCell ref="A1:C1"/>
    <mergeCell ref="A2:C2"/>
  </mergeCells>
  <pageMargins left="0.7" right="0.7" top="0.75" bottom="0.75" header="0.3" footer="0.3"/>
  <pageSetup paperSize="9" scale="9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sqref="A1:B9"/>
    </sheetView>
  </sheetViews>
  <sheetFormatPr baseColWidth="10" defaultRowHeight="15" x14ac:dyDescent="0.25"/>
  <cols>
    <col min="1" max="1" width="45.7109375" bestFit="1" customWidth="1"/>
    <col min="2" max="2" width="19.7109375" bestFit="1" customWidth="1"/>
  </cols>
  <sheetData>
    <row r="1" spans="1:2" ht="39" customHeight="1" x14ac:dyDescent="0.25">
      <c r="A1" s="111" t="s">
        <v>236</v>
      </c>
      <c r="B1" s="111"/>
    </row>
    <row r="2" spans="1:2" x14ac:dyDescent="0.25">
      <c r="A2" s="2" t="s">
        <v>0</v>
      </c>
      <c r="B2" s="1"/>
    </row>
    <row r="3" spans="1:2" ht="25.5" x14ac:dyDescent="0.25">
      <c r="A3" s="88" t="s">
        <v>138</v>
      </c>
      <c r="B3" s="88" t="s">
        <v>2</v>
      </c>
    </row>
    <row r="4" spans="1:2" x14ac:dyDescent="0.25">
      <c r="A4" s="24" t="s">
        <v>139</v>
      </c>
      <c r="B4" s="4" t="s">
        <v>0</v>
      </c>
    </row>
    <row r="5" spans="1:2" x14ac:dyDescent="0.25">
      <c r="A5" s="24" t="s">
        <v>140</v>
      </c>
      <c r="B5" s="4" t="s">
        <v>0</v>
      </c>
    </row>
    <row r="6" spans="1:2" x14ac:dyDescent="0.25">
      <c r="A6" s="24" t="s">
        <v>141</v>
      </c>
      <c r="B6" s="4" t="s">
        <v>0</v>
      </c>
    </row>
    <row r="7" spans="1:2" x14ac:dyDescent="0.25">
      <c r="A7" s="88" t="s">
        <v>85</v>
      </c>
      <c r="B7" s="88" t="s">
        <v>0</v>
      </c>
    </row>
    <row r="8" spans="1:2" x14ac:dyDescent="0.25">
      <c r="A8" s="2" t="s">
        <v>0</v>
      </c>
      <c r="B8" s="1"/>
    </row>
    <row r="9" spans="1:2" x14ac:dyDescent="0.25">
      <c r="A9" s="240" t="s">
        <v>266</v>
      </c>
    </row>
  </sheetData>
  <mergeCells count="1">
    <mergeCell ref="A1:B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workbookViewId="0">
      <selection sqref="A1:D10"/>
    </sheetView>
  </sheetViews>
  <sheetFormatPr baseColWidth="10" defaultRowHeight="15" x14ac:dyDescent="0.25"/>
  <cols>
    <col min="1" max="1" width="45.7109375" bestFit="1" customWidth="1"/>
    <col min="2" max="2" width="36" bestFit="1" customWidth="1"/>
    <col min="3" max="3" width="34.42578125" bestFit="1" customWidth="1"/>
    <col min="4" max="4" width="38.7109375" bestFit="1" customWidth="1"/>
  </cols>
  <sheetData>
    <row r="1" spans="1:4" ht="23.25" customHeight="1" x14ac:dyDescent="0.25">
      <c r="A1" s="155" t="s">
        <v>237</v>
      </c>
      <c r="B1" s="155"/>
      <c r="C1" s="155"/>
      <c r="D1" s="155"/>
    </row>
    <row r="2" spans="1:4" x14ac:dyDescent="0.25">
      <c r="A2" s="38" t="s">
        <v>0</v>
      </c>
      <c r="B2" s="1"/>
      <c r="C2" s="1"/>
      <c r="D2" s="1"/>
    </row>
    <row r="3" spans="1:4" ht="25.5" x14ac:dyDescent="0.25">
      <c r="A3" s="88" t="s">
        <v>142</v>
      </c>
      <c r="B3" s="88" t="s">
        <v>143</v>
      </c>
      <c r="C3" s="88" t="s">
        <v>144</v>
      </c>
      <c r="D3" s="88" t="s">
        <v>145</v>
      </c>
    </row>
    <row r="4" spans="1:4" x14ac:dyDescent="0.25">
      <c r="A4" s="7" t="s">
        <v>0</v>
      </c>
      <c r="B4" s="39"/>
      <c r="C4" s="25"/>
      <c r="D4" s="25"/>
    </row>
    <row r="5" spans="1:4" x14ac:dyDescent="0.25">
      <c r="A5" s="7" t="s">
        <v>0</v>
      </c>
      <c r="B5" s="39"/>
      <c r="C5" s="25"/>
      <c r="D5" s="25"/>
    </row>
    <row r="6" spans="1:4" x14ac:dyDescent="0.25">
      <c r="A6" s="88" t="s">
        <v>85</v>
      </c>
      <c r="B6" s="88" t="s">
        <v>0</v>
      </c>
      <c r="C6" s="88" t="s">
        <v>0</v>
      </c>
      <c r="D6" s="88" t="s">
        <v>0</v>
      </c>
    </row>
    <row r="7" spans="1:4" x14ac:dyDescent="0.25">
      <c r="A7" s="2" t="s">
        <v>0</v>
      </c>
      <c r="B7" s="1"/>
      <c r="C7" s="1"/>
      <c r="D7" s="1"/>
    </row>
    <row r="8" spans="1:4" x14ac:dyDescent="0.25">
      <c r="A8" s="2" t="s">
        <v>0</v>
      </c>
      <c r="B8" s="1"/>
      <c r="C8" s="1"/>
      <c r="D8" s="1"/>
    </row>
    <row r="9" spans="1:4" ht="49.5" customHeight="1" x14ac:dyDescent="0.25">
      <c r="A9" s="111" t="s">
        <v>146</v>
      </c>
      <c r="B9" s="111"/>
      <c r="C9" s="111"/>
      <c r="D9" s="111"/>
    </row>
    <row r="10" spans="1:4" x14ac:dyDescent="0.25">
      <c r="A10" s="239" t="s">
        <v>266</v>
      </c>
      <c r="B10" s="1"/>
      <c r="C10" s="1"/>
      <c r="D10" s="1"/>
    </row>
    <row r="11" spans="1:4" x14ac:dyDescent="0.25">
      <c r="A11" s="2" t="s">
        <v>0</v>
      </c>
      <c r="B11" s="1"/>
      <c r="C11" s="1"/>
      <c r="D11" s="1"/>
    </row>
  </sheetData>
  <mergeCells count="2">
    <mergeCell ref="A1:D1"/>
    <mergeCell ref="A9:D9"/>
  </mergeCells>
  <printOptions horizontalCentered="1"/>
  <pageMargins left="0.70866141732283472" right="0.70866141732283472" top="0.74803149606299213" bottom="0.74803149606299213" header="0.31496062992125984" footer="0.31496062992125984"/>
  <pageSetup paperSize="9" scale="74"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workbookViewId="0">
      <selection sqref="A1:F20"/>
    </sheetView>
  </sheetViews>
  <sheetFormatPr baseColWidth="10" defaultRowHeight="15" x14ac:dyDescent="0.25"/>
  <cols>
    <col min="1" max="1" width="45.7109375" bestFit="1" customWidth="1"/>
    <col min="2" max="2" width="11.5703125" bestFit="1" customWidth="1"/>
    <col min="3" max="3" width="32.5703125" bestFit="1" customWidth="1"/>
    <col min="4" max="4" width="16.140625" bestFit="1" customWidth="1"/>
    <col min="5" max="5" width="43.85546875" bestFit="1" customWidth="1"/>
    <col min="6" max="6" width="40.42578125" bestFit="1" customWidth="1"/>
  </cols>
  <sheetData>
    <row r="1" spans="1:6" ht="42" customHeight="1" x14ac:dyDescent="0.25">
      <c r="A1" s="155" t="s">
        <v>238</v>
      </c>
      <c r="B1" s="155"/>
      <c r="C1" s="155"/>
      <c r="D1" s="155"/>
      <c r="E1" s="155"/>
      <c r="F1" s="155"/>
    </row>
    <row r="2" spans="1:6" x14ac:dyDescent="0.25">
      <c r="A2" s="2" t="s">
        <v>0</v>
      </c>
    </row>
    <row r="4" spans="1:6" x14ac:dyDescent="0.25">
      <c r="A4" s="163" t="s">
        <v>147</v>
      </c>
      <c r="B4" s="164"/>
      <c r="C4" s="164"/>
      <c r="D4" s="164"/>
      <c r="E4" s="164"/>
      <c r="F4" s="165"/>
    </row>
    <row r="5" spans="1:6" x14ac:dyDescent="0.25">
      <c r="A5" s="163" t="s">
        <v>148</v>
      </c>
      <c r="B5" s="165"/>
      <c r="C5" s="166" t="s">
        <v>149</v>
      </c>
      <c r="D5" s="166" t="s">
        <v>150</v>
      </c>
      <c r="E5" s="166" t="s">
        <v>239</v>
      </c>
      <c r="F5" s="166" t="s">
        <v>151</v>
      </c>
    </row>
    <row r="6" spans="1:6" x14ac:dyDescent="0.25">
      <c r="A6" s="40" t="s">
        <v>152</v>
      </c>
      <c r="B6" s="41" t="s">
        <v>153</v>
      </c>
      <c r="C6" s="167"/>
      <c r="D6" s="167"/>
      <c r="E6" s="167"/>
      <c r="F6" s="167"/>
    </row>
    <row r="7" spans="1:6" x14ac:dyDescent="0.25">
      <c r="A7" s="156"/>
      <c r="B7" s="158" t="s">
        <v>0</v>
      </c>
      <c r="C7" s="158" t="s">
        <v>0</v>
      </c>
      <c r="D7" s="158" t="s">
        <v>0</v>
      </c>
      <c r="E7" s="4" t="s">
        <v>0</v>
      </c>
      <c r="F7" s="25"/>
    </row>
    <row r="8" spans="1:6" x14ac:dyDescent="0.25">
      <c r="A8" s="157"/>
      <c r="B8" s="159"/>
      <c r="C8" s="159"/>
      <c r="D8" s="159"/>
      <c r="E8" s="4" t="s">
        <v>0</v>
      </c>
      <c r="F8" s="25"/>
    </row>
    <row r="9" spans="1:6" x14ac:dyDescent="0.25">
      <c r="A9" s="160" t="s">
        <v>154</v>
      </c>
      <c r="B9" s="161"/>
      <c r="C9" s="161"/>
      <c r="D9" s="162"/>
      <c r="E9" s="42" t="s">
        <v>0</v>
      </c>
      <c r="F9" s="42" t="s">
        <v>0</v>
      </c>
    </row>
    <row r="12" spans="1:6" ht="45" customHeight="1" x14ac:dyDescent="0.25">
      <c r="A12" s="111" t="s">
        <v>242</v>
      </c>
      <c r="B12" s="111"/>
      <c r="C12" s="111"/>
      <c r="D12" s="111"/>
      <c r="E12" s="111"/>
      <c r="F12" s="111"/>
    </row>
    <row r="13" spans="1:6" x14ac:dyDescent="0.25">
      <c r="A13" s="2" t="s">
        <v>0</v>
      </c>
    </row>
    <row r="14" spans="1:6" ht="33.75" customHeight="1" x14ac:dyDescent="0.25">
      <c r="A14" s="111" t="s">
        <v>240</v>
      </c>
      <c r="B14" s="111"/>
      <c r="C14" s="111"/>
      <c r="D14" s="111"/>
      <c r="E14" s="111"/>
      <c r="F14" s="111"/>
    </row>
    <row r="15" spans="1:6" x14ac:dyDescent="0.25">
      <c r="A15" s="2" t="s">
        <v>0</v>
      </c>
    </row>
    <row r="16" spans="1:6" x14ac:dyDescent="0.25">
      <c r="A16" s="111" t="s">
        <v>241</v>
      </c>
      <c r="B16" s="111"/>
      <c r="C16" s="111"/>
      <c r="D16" s="111"/>
      <c r="E16" s="111"/>
      <c r="F16" s="111"/>
    </row>
    <row r="17" spans="1:6" x14ac:dyDescent="0.25">
      <c r="A17" s="2" t="s">
        <v>0</v>
      </c>
    </row>
    <row r="18" spans="1:6" ht="39.75" customHeight="1" x14ac:dyDescent="0.25">
      <c r="A18" s="107" t="s">
        <v>243</v>
      </c>
      <c r="B18" s="107"/>
      <c r="C18" s="107"/>
      <c r="D18" s="107"/>
      <c r="E18" s="107"/>
      <c r="F18" s="107"/>
    </row>
    <row r="20" spans="1:6" x14ac:dyDescent="0.25">
      <c r="A20" s="238" t="s">
        <v>266</v>
      </c>
    </row>
  </sheetData>
  <mergeCells count="16">
    <mergeCell ref="A1:F1"/>
    <mergeCell ref="A4:F4"/>
    <mergeCell ref="A5:B5"/>
    <mergeCell ref="C5:C6"/>
    <mergeCell ref="D5:D6"/>
    <mergeCell ref="E5:E6"/>
    <mergeCell ref="F5:F6"/>
    <mergeCell ref="A12:F12"/>
    <mergeCell ref="A14:F14"/>
    <mergeCell ref="A16:F16"/>
    <mergeCell ref="A18:F18"/>
    <mergeCell ref="A7:A8"/>
    <mergeCell ref="B7:B8"/>
    <mergeCell ref="C7:C8"/>
    <mergeCell ref="D7:D8"/>
    <mergeCell ref="A9:D9"/>
  </mergeCells>
  <printOptions horizontalCentered="1"/>
  <pageMargins left="0.70866141732283472" right="0.70866141732283472" top="0.74803149606299213" bottom="0.74803149606299213" header="0.31496062992125984" footer="0.31496062992125984"/>
  <pageSetup paperSize="9" scale="61"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opLeftCell="A6" workbookViewId="0">
      <selection sqref="A1:F30"/>
    </sheetView>
  </sheetViews>
  <sheetFormatPr baseColWidth="10" defaultRowHeight="15" x14ac:dyDescent="0.25"/>
  <cols>
    <col min="1" max="1" width="28.85546875" bestFit="1" customWidth="1"/>
    <col min="2" max="2" width="28.7109375" bestFit="1" customWidth="1"/>
    <col min="3" max="3" width="11" bestFit="1" customWidth="1"/>
    <col min="4" max="4" width="10.140625" bestFit="1" customWidth="1"/>
    <col min="5" max="5" width="5.42578125" bestFit="1" customWidth="1"/>
    <col min="6" max="6" width="10.85546875" bestFit="1" customWidth="1"/>
  </cols>
  <sheetData>
    <row r="1" spans="1:6" ht="35.25" customHeight="1" x14ac:dyDescent="0.25">
      <c r="A1" s="111" t="s">
        <v>388</v>
      </c>
      <c r="B1" s="111"/>
      <c r="C1" s="111"/>
      <c r="D1" s="111"/>
      <c r="E1" s="111"/>
      <c r="F1" s="111"/>
    </row>
    <row r="3" spans="1:6" ht="26.25" customHeight="1" x14ac:dyDescent="0.25">
      <c r="A3" s="168" t="s">
        <v>244</v>
      </c>
      <c r="B3" s="168"/>
      <c r="C3" s="168"/>
      <c r="D3" s="168"/>
      <c r="E3" s="168"/>
      <c r="F3" s="168"/>
    </row>
    <row r="4" spans="1:6" x14ac:dyDescent="0.25">
      <c r="A4" s="3" t="s">
        <v>0</v>
      </c>
      <c r="B4" s="1"/>
      <c r="C4" s="1"/>
      <c r="D4" s="1"/>
      <c r="E4" s="1"/>
      <c r="F4" s="1"/>
    </row>
    <row r="5" spans="1:6" ht="25.5" x14ac:dyDescent="0.25">
      <c r="A5" s="88" t="s">
        <v>155</v>
      </c>
      <c r="B5" s="88" t="s">
        <v>156</v>
      </c>
      <c r="C5" s="88" t="s">
        <v>157</v>
      </c>
      <c r="D5" s="88" t="s">
        <v>158</v>
      </c>
      <c r="E5" s="88" t="s">
        <v>159</v>
      </c>
      <c r="F5" s="88" t="s">
        <v>160</v>
      </c>
    </row>
    <row r="6" spans="1:6" x14ac:dyDescent="0.25">
      <c r="A6" s="24" t="s">
        <v>299</v>
      </c>
      <c r="B6" s="24" t="s">
        <v>389</v>
      </c>
      <c r="C6" s="24">
        <v>1</v>
      </c>
      <c r="D6" s="24"/>
      <c r="E6" s="24">
        <v>1</v>
      </c>
      <c r="F6" s="24" t="s">
        <v>0</v>
      </c>
    </row>
    <row r="7" spans="1:6" x14ac:dyDescent="0.25">
      <c r="A7" s="24" t="s">
        <v>299</v>
      </c>
      <c r="B7" s="24" t="s">
        <v>390</v>
      </c>
      <c r="C7" s="24">
        <v>1</v>
      </c>
      <c r="D7" s="24"/>
      <c r="E7" s="24">
        <v>1</v>
      </c>
      <c r="F7" s="24" t="s">
        <v>0</v>
      </c>
    </row>
    <row r="8" spans="1:6" x14ac:dyDescent="0.25">
      <c r="A8" s="24" t="s">
        <v>299</v>
      </c>
      <c r="B8" s="24" t="s">
        <v>393</v>
      </c>
      <c r="C8" s="24">
        <v>1</v>
      </c>
      <c r="D8" s="24"/>
      <c r="E8" s="24">
        <v>1</v>
      </c>
      <c r="F8" s="24" t="s">
        <v>0</v>
      </c>
    </row>
    <row r="9" spans="1:6" x14ac:dyDescent="0.25">
      <c r="A9" s="24" t="s">
        <v>348</v>
      </c>
      <c r="B9" s="24" t="s">
        <v>391</v>
      </c>
      <c r="C9" s="24">
        <v>1</v>
      </c>
      <c r="D9" s="24"/>
      <c r="E9" s="24">
        <v>1</v>
      </c>
      <c r="F9" s="24" t="s">
        <v>0</v>
      </c>
    </row>
    <row r="10" spans="1:6" x14ac:dyDescent="0.25">
      <c r="A10" s="24" t="s">
        <v>348</v>
      </c>
      <c r="B10" s="24" t="s">
        <v>392</v>
      </c>
      <c r="C10" s="24">
        <v>1</v>
      </c>
      <c r="D10" s="24"/>
      <c r="E10" s="24">
        <v>1</v>
      </c>
      <c r="F10" s="24" t="s">
        <v>0</v>
      </c>
    </row>
    <row r="11" spans="1:6" x14ac:dyDescent="0.25">
      <c r="A11" s="24" t="s">
        <v>348</v>
      </c>
      <c r="B11" s="24" t="s">
        <v>393</v>
      </c>
      <c r="C11" s="24">
        <v>2</v>
      </c>
      <c r="D11" s="24"/>
      <c r="E11" s="24">
        <v>2</v>
      </c>
      <c r="F11" s="24" t="s">
        <v>0</v>
      </c>
    </row>
    <row r="12" spans="1:6" x14ac:dyDescent="0.25">
      <c r="A12" s="24" t="s">
        <v>348</v>
      </c>
      <c r="B12" s="24" t="s">
        <v>398</v>
      </c>
      <c r="C12" s="24">
        <v>1</v>
      </c>
      <c r="D12" s="24"/>
      <c r="E12" s="24">
        <v>1</v>
      </c>
      <c r="F12" s="24" t="s">
        <v>0</v>
      </c>
    </row>
    <row r="13" spans="1:6" x14ac:dyDescent="0.25">
      <c r="A13" s="24" t="s">
        <v>348</v>
      </c>
      <c r="B13" s="24" t="s">
        <v>398</v>
      </c>
      <c r="C13" s="24">
        <v>1</v>
      </c>
      <c r="D13" s="24"/>
      <c r="E13" s="24">
        <v>1</v>
      </c>
      <c r="F13" s="24"/>
    </row>
    <row r="14" spans="1:6" x14ac:dyDescent="0.25">
      <c r="A14" s="24" t="s">
        <v>348</v>
      </c>
      <c r="B14" s="24" t="s">
        <v>394</v>
      </c>
      <c r="C14" s="24">
        <v>1</v>
      </c>
      <c r="D14" s="24"/>
      <c r="E14" s="24">
        <v>1</v>
      </c>
      <c r="F14" s="24"/>
    </row>
    <row r="15" spans="1:6" x14ac:dyDescent="0.25">
      <c r="A15" s="24" t="s">
        <v>348</v>
      </c>
      <c r="B15" s="24" t="s">
        <v>394</v>
      </c>
      <c r="C15" s="24">
        <v>1</v>
      </c>
      <c r="D15" s="24"/>
      <c r="E15" s="24">
        <v>1</v>
      </c>
      <c r="F15" s="24"/>
    </row>
    <row r="16" spans="1:6" x14ac:dyDescent="0.25">
      <c r="A16" s="24" t="s">
        <v>348</v>
      </c>
      <c r="B16" s="24" t="s">
        <v>395</v>
      </c>
      <c r="C16" s="24">
        <v>5</v>
      </c>
      <c r="D16" s="24"/>
      <c r="E16" s="24">
        <v>5</v>
      </c>
      <c r="F16" s="24"/>
    </row>
    <row r="17" spans="1:6" x14ac:dyDescent="0.25">
      <c r="A17" s="24" t="s">
        <v>354</v>
      </c>
      <c r="B17" s="24" t="s">
        <v>396</v>
      </c>
      <c r="C17" s="24">
        <v>1</v>
      </c>
      <c r="D17" s="24"/>
      <c r="E17" s="24">
        <v>1</v>
      </c>
      <c r="F17" s="24"/>
    </row>
    <row r="18" spans="1:6" x14ac:dyDescent="0.25">
      <c r="A18" s="24" t="s">
        <v>354</v>
      </c>
      <c r="B18" s="24" t="s">
        <v>395</v>
      </c>
      <c r="C18" s="24">
        <v>1</v>
      </c>
      <c r="D18" s="24"/>
      <c r="E18" s="24">
        <v>1</v>
      </c>
      <c r="F18" s="24"/>
    </row>
    <row r="19" spans="1:6" x14ac:dyDescent="0.25">
      <c r="A19" s="24" t="s">
        <v>354</v>
      </c>
      <c r="B19" s="24" t="s">
        <v>401</v>
      </c>
      <c r="C19" s="24">
        <v>1</v>
      </c>
      <c r="D19" s="24"/>
      <c r="E19" s="24">
        <v>1</v>
      </c>
      <c r="F19" s="24"/>
    </row>
    <row r="20" spans="1:6" x14ac:dyDescent="0.25">
      <c r="A20" s="24" t="s">
        <v>354</v>
      </c>
      <c r="B20" s="24" t="s">
        <v>397</v>
      </c>
      <c r="C20" s="24">
        <v>1</v>
      </c>
      <c r="D20" s="24"/>
      <c r="E20" s="24">
        <v>1</v>
      </c>
      <c r="F20" s="24"/>
    </row>
    <row r="21" spans="1:6" x14ac:dyDescent="0.25">
      <c r="A21" s="24" t="s">
        <v>374</v>
      </c>
      <c r="B21" s="24" t="s">
        <v>396</v>
      </c>
      <c r="C21" s="24">
        <v>1</v>
      </c>
      <c r="D21" s="24"/>
      <c r="E21" s="24">
        <v>1</v>
      </c>
      <c r="F21" s="24"/>
    </row>
    <row r="22" spans="1:6" x14ac:dyDescent="0.25">
      <c r="A22" s="24" t="s">
        <v>374</v>
      </c>
      <c r="B22" s="24" t="s">
        <v>395</v>
      </c>
      <c r="C22" s="24">
        <v>1</v>
      </c>
      <c r="D22" s="24"/>
      <c r="E22" s="24">
        <v>1</v>
      </c>
      <c r="F22" s="24"/>
    </row>
    <row r="23" spans="1:6" x14ac:dyDescent="0.25">
      <c r="A23" s="24" t="s">
        <v>374</v>
      </c>
      <c r="B23" s="24" t="s">
        <v>395</v>
      </c>
      <c r="C23" s="24">
        <v>1</v>
      </c>
      <c r="D23" s="24"/>
      <c r="E23" s="24">
        <v>1</v>
      </c>
      <c r="F23" s="24"/>
    </row>
    <row r="24" spans="1:6" x14ac:dyDescent="0.25">
      <c r="A24" s="24" t="s">
        <v>380</v>
      </c>
      <c r="B24" s="24" t="s">
        <v>391</v>
      </c>
      <c r="C24" s="24">
        <v>1</v>
      </c>
      <c r="D24" s="24"/>
      <c r="E24" s="24">
        <v>1</v>
      </c>
      <c r="F24" s="24"/>
    </row>
    <row r="25" spans="1:6" x14ac:dyDescent="0.25">
      <c r="A25" s="24" t="s">
        <v>380</v>
      </c>
      <c r="B25" s="24" t="s">
        <v>392</v>
      </c>
      <c r="C25" s="24">
        <v>1</v>
      </c>
      <c r="D25" s="24"/>
      <c r="E25" s="24">
        <v>1</v>
      </c>
      <c r="F25" s="24"/>
    </row>
    <row r="26" spans="1:6" x14ac:dyDescent="0.25">
      <c r="A26" s="24" t="s">
        <v>380</v>
      </c>
      <c r="B26" s="24" t="s">
        <v>393</v>
      </c>
      <c r="C26" s="24">
        <v>3</v>
      </c>
      <c r="D26" s="24"/>
      <c r="E26" s="24">
        <v>3</v>
      </c>
      <c r="F26" s="24"/>
    </row>
    <row r="27" spans="1:6" x14ac:dyDescent="0.25">
      <c r="A27" s="24" t="s">
        <v>380</v>
      </c>
      <c r="B27" s="24" t="s">
        <v>398</v>
      </c>
      <c r="C27" s="24">
        <v>1</v>
      </c>
      <c r="D27" s="24"/>
      <c r="E27" s="24">
        <v>1</v>
      </c>
      <c r="F27" s="24"/>
    </row>
    <row r="28" spans="1:6" x14ac:dyDescent="0.25">
      <c r="A28" s="24" t="s">
        <v>380</v>
      </c>
      <c r="B28" s="24" t="s">
        <v>395</v>
      </c>
      <c r="C28" s="24">
        <v>5</v>
      </c>
      <c r="D28" s="24"/>
      <c r="E28" s="24">
        <v>5</v>
      </c>
      <c r="F28" s="24"/>
    </row>
    <row r="29" spans="1:6" x14ac:dyDescent="0.25">
      <c r="A29" s="24" t="s">
        <v>380</v>
      </c>
      <c r="B29" s="24" t="s">
        <v>399</v>
      </c>
      <c r="C29" s="24">
        <v>1</v>
      </c>
      <c r="D29" s="24"/>
      <c r="E29" s="24">
        <v>1</v>
      </c>
      <c r="F29" s="24"/>
    </row>
    <row r="30" spans="1:6" x14ac:dyDescent="0.25">
      <c r="A30" s="88" t="s">
        <v>161</v>
      </c>
      <c r="B30" s="88"/>
      <c r="C30" s="88">
        <f>SUM(C6:C29)</f>
        <v>35</v>
      </c>
      <c r="D30" s="88">
        <f>SUM(D6:D29)</f>
        <v>0</v>
      </c>
      <c r="E30" s="88">
        <f>SUM(E6:E29)</f>
        <v>35</v>
      </c>
      <c r="F30" s="88">
        <f>SUM(F6:F29)</f>
        <v>0</v>
      </c>
    </row>
    <row r="31" spans="1:6" ht="36.75" customHeight="1" x14ac:dyDescent="0.25">
      <c r="A31" s="169"/>
      <c r="B31" s="169"/>
      <c r="C31" s="169"/>
      <c r="D31" s="169"/>
      <c r="E31" s="169"/>
      <c r="F31" s="169"/>
    </row>
  </sheetData>
  <mergeCells count="3">
    <mergeCell ref="A1:F1"/>
    <mergeCell ref="A3:F3"/>
    <mergeCell ref="A31:F31"/>
  </mergeCells>
  <pageMargins left="0.7" right="0.7" top="0.75" bottom="0.75" header="0.3" footer="0.3"/>
  <pageSetup paperSize="9" scale="9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1"/>
  <sheetViews>
    <sheetView workbookViewId="0">
      <selection sqref="A1:AJ21"/>
    </sheetView>
  </sheetViews>
  <sheetFormatPr baseColWidth="10" defaultRowHeight="15" x14ac:dyDescent="0.25"/>
  <cols>
    <col min="1" max="1" width="45.7109375" bestFit="1" customWidth="1"/>
    <col min="2" max="12" width="11.5703125" bestFit="1" customWidth="1"/>
    <col min="13" max="25" width="11.5703125" customWidth="1"/>
    <col min="26" max="26" width="11.5703125" bestFit="1" customWidth="1"/>
    <col min="27" max="35" width="11.5703125" customWidth="1"/>
    <col min="36" max="36" width="45.7109375" bestFit="1" customWidth="1"/>
  </cols>
  <sheetData>
    <row r="1" spans="1:36" ht="44.25" customHeight="1" x14ac:dyDescent="0.25">
      <c r="A1" s="111" t="s">
        <v>245</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row>
    <row r="2" spans="1:36" ht="36.75" x14ac:dyDescent="0.25">
      <c r="A2" s="179" t="s">
        <v>162</v>
      </c>
      <c r="B2" s="180" t="s">
        <v>163</v>
      </c>
      <c r="C2" s="181"/>
      <c r="D2" s="182"/>
      <c r="E2" s="102" t="s">
        <v>0</v>
      </c>
      <c r="F2" s="102" t="s">
        <v>0</v>
      </c>
      <c r="G2" s="102" t="s">
        <v>0</v>
      </c>
      <c r="H2" s="102" t="s">
        <v>0</v>
      </c>
      <c r="I2" s="102" t="s">
        <v>0</v>
      </c>
      <c r="J2" s="102" t="s">
        <v>0</v>
      </c>
      <c r="K2" s="102" t="s">
        <v>0</v>
      </c>
      <c r="L2" s="102" t="s">
        <v>0</v>
      </c>
      <c r="M2" s="102"/>
      <c r="N2" s="102"/>
      <c r="O2" s="102"/>
      <c r="P2" s="102"/>
      <c r="Q2" s="102"/>
      <c r="R2" s="102"/>
      <c r="S2" s="102"/>
      <c r="T2" s="102"/>
      <c r="U2" s="102"/>
      <c r="V2" s="102"/>
      <c r="W2" s="102"/>
      <c r="X2" s="102"/>
      <c r="Y2" s="102"/>
      <c r="Z2" s="102" t="s">
        <v>0</v>
      </c>
      <c r="AA2" s="102"/>
      <c r="AB2" s="102"/>
      <c r="AC2" s="102"/>
      <c r="AD2" s="102"/>
      <c r="AE2" s="102"/>
      <c r="AF2" s="102"/>
      <c r="AG2" s="102"/>
      <c r="AH2" s="102"/>
      <c r="AI2" s="102"/>
      <c r="AJ2" s="43" t="s">
        <v>164</v>
      </c>
    </row>
    <row r="3" spans="1:36" x14ac:dyDescent="0.25">
      <c r="A3" s="179"/>
      <c r="B3" s="183"/>
      <c r="C3" s="184"/>
      <c r="D3" s="185"/>
      <c r="E3" s="220">
        <f>+E4*12</f>
        <v>734191.64</v>
      </c>
      <c r="F3" s="220">
        <f t="shared" ref="F3:AI3" si="0">+F4*12</f>
        <v>227999.55000000002</v>
      </c>
      <c r="G3" s="220">
        <f t="shared" si="0"/>
        <v>227999.55000000002</v>
      </c>
      <c r="H3" s="220">
        <f t="shared" si="0"/>
        <v>627599.10000000009</v>
      </c>
      <c r="I3" s="220">
        <f t="shared" si="0"/>
        <v>523366.78999999992</v>
      </c>
      <c r="J3" s="220">
        <f t="shared" si="0"/>
        <v>295256.68000000005</v>
      </c>
      <c r="K3" s="220">
        <f t="shared" si="0"/>
        <v>247953.65000000002</v>
      </c>
      <c r="L3" s="220">
        <f t="shared" si="0"/>
        <v>195003.92</v>
      </c>
      <c r="M3" s="220">
        <f t="shared" si="0"/>
        <v>193024.37</v>
      </c>
      <c r="N3" s="220">
        <f t="shared" si="0"/>
        <v>197030.3</v>
      </c>
      <c r="O3" s="241">
        <f t="shared" si="0"/>
        <v>160124.09999999998</v>
      </c>
      <c r="P3" s="220">
        <f t="shared" si="0"/>
        <v>147798.25</v>
      </c>
      <c r="Q3" s="220">
        <f t="shared" si="0"/>
        <v>141034.07</v>
      </c>
      <c r="R3" s="220">
        <f t="shared" si="0"/>
        <v>428460.79000000004</v>
      </c>
      <c r="S3" s="220">
        <f t="shared" si="0"/>
        <v>258578.25</v>
      </c>
      <c r="T3" s="220">
        <f t="shared" si="0"/>
        <v>155219.91</v>
      </c>
      <c r="U3" s="220">
        <f t="shared" si="0"/>
        <v>95845.11</v>
      </c>
      <c r="V3" s="220">
        <f t="shared" si="0"/>
        <v>355215.15</v>
      </c>
      <c r="W3" s="220">
        <f t="shared" si="0"/>
        <v>193016.37</v>
      </c>
      <c r="X3" s="220">
        <f t="shared" si="0"/>
        <v>157671.28999999998</v>
      </c>
      <c r="Y3" s="220">
        <f t="shared" si="0"/>
        <v>575238.29</v>
      </c>
      <c r="Z3" s="220">
        <f t="shared" si="0"/>
        <v>356475.72</v>
      </c>
      <c r="AA3" s="220">
        <f t="shared" si="0"/>
        <v>226777.63999999998</v>
      </c>
      <c r="AB3" s="220">
        <f t="shared" si="0"/>
        <v>288198.67999999993</v>
      </c>
      <c r="AC3" s="220">
        <f t="shared" si="0"/>
        <v>250828.06999999998</v>
      </c>
      <c r="AD3" s="220">
        <f t="shared" si="0"/>
        <v>158043.20000000001</v>
      </c>
      <c r="AE3" s="220">
        <f t="shared" si="0"/>
        <v>221546.49</v>
      </c>
      <c r="AF3" s="220">
        <f t="shared" si="0"/>
        <v>175600.6</v>
      </c>
      <c r="AG3" s="220">
        <f t="shared" si="0"/>
        <v>235367.65</v>
      </c>
      <c r="AH3" s="220">
        <f t="shared" si="0"/>
        <v>169480.36</v>
      </c>
      <c r="AI3" s="220">
        <f t="shared" si="0"/>
        <v>200063.14</v>
      </c>
      <c r="AJ3" s="44" t="s">
        <v>0</v>
      </c>
    </row>
    <row r="4" spans="1:36" x14ac:dyDescent="0.25">
      <c r="A4" s="179"/>
      <c r="B4" s="178" t="s">
        <v>165</v>
      </c>
      <c r="C4" s="170"/>
      <c r="D4" s="171"/>
      <c r="E4" s="242">
        <f>SUM(E5:E8)</f>
        <v>61182.636666666665</v>
      </c>
      <c r="F4" s="242">
        <f t="shared" ref="F4:Q4" si="1">SUM(F5:F8)</f>
        <v>18999.962500000001</v>
      </c>
      <c r="G4" s="242">
        <f t="shared" si="1"/>
        <v>18999.962500000001</v>
      </c>
      <c r="H4" s="242">
        <f t="shared" si="1"/>
        <v>52299.925000000003</v>
      </c>
      <c r="I4" s="242">
        <f t="shared" si="1"/>
        <v>43613.899166666662</v>
      </c>
      <c r="J4" s="242">
        <f t="shared" si="1"/>
        <v>24604.723333333335</v>
      </c>
      <c r="K4" s="242">
        <f t="shared" si="1"/>
        <v>20662.804166666669</v>
      </c>
      <c r="L4" s="242">
        <f t="shared" si="1"/>
        <v>16250.326666666668</v>
      </c>
      <c r="M4" s="242">
        <f t="shared" si="1"/>
        <v>16085.364166666666</v>
      </c>
      <c r="N4" s="242">
        <f t="shared" si="1"/>
        <v>16419.191666666666</v>
      </c>
      <c r="O4" s="242">
        <f t="shared" si="1"/>
        <v>13343.674999999999</v>
      </c>
      <c r="P4" s="242">
        <f t="shared" si="1"/>
        <v>12316.520833333332</v>
      </c>
      <c r="Q4" s="242">
        <f t="shared" si="1"/>
        <v>11752.839166666668</v>
      </c>
      <c r="R4" s="242">
        <f t="shared" ref="R4:Z4" si="2">SUM(R5:R8)</f>
        <v>35705.065833333334</v>
      </c>
      <c r="S4" s="242">
        <f t="shared" si="2"/>
        <v>21548.1875</v>
      </c>
      <c r="T4" s="242">
        <f t="shared" si="2"/>
        <v>12934.9925</v>
      </c>
      <c r="U4" s="242">
        <f t="shared" si="2"/>
        <v>7987.0924999999997</v>
      </c>
      <c r="V4" s="242">
        <f t="shared" si="2"/>
        <v>29601.262500000001</v>
      </c>
      <c r="W4" s="242">
        <f t="shared" si="2"/>
        <v>16084.6975</v>
      </c>
      <c r="X4" s="242">
        <f t="shared" si="2"/>
        <v>13139.274166666666</v>
      </c>
      <c r="Y4" s="242">
        <f t="shared" si="2"/>
        <v>47936.52416666667</v>
      </c>
      <c r="Z4" s="242">
        <f t="shared" si="2"/>
        <v>29706.309999999998</v>
      </c>
      <c r="AA4" s="242">
        <f t="shared" ref="AA4:AH4" si="3">SUM(AA5:AA8)</f>
        <v>18898.136666666665</v>
      </c>
      <c r="AB4" s="242">
        <f t="shared" si="3"/>
        <v>24016.556666666664</v>
      </c>
      <c r="AC4" s="242">
        <f t="shared" si="3"/>
        <v>20902.339166666665</v>
      </c>
      <c r="AD4" s="242">
        <f t="shared" si="3"/>
        <v>13170.266666666666</v>
      </c>
      <c r="AE4" s="242">
        <f t="shared" si="3"/>
        <v>18462.2075</v>
      </c>
      <c r="AF4" s="242">
        <f t="shared" si="3"/>
        <v>14633.383333333333</v>
      </c>
      <c r="AG4" s="242">
        <f t="shared" si="3"/>
        <v>19613.970833333333</v>
      </c>
      <c r="AH4" s="242">
        <f t="shared" si="3"/>
        <v>14123.363333333331</v>
      </c>
      <c r="AI4" s="242">
        <f t="shared" ref="AI4" si="4">SUM(AI5:AI8)</f>
        <v>16671.928333333333</v>
      </c>
      <c r="AJ4" s="1"/>
    </row>
    <row r="5" spans="1:36" x14ac:dyDescent="0.25">
      <c r="A5" s="179"/>
      <c r="B5" s="172" t="s">
        <v>166</v>
      </c>
      <c r="C5" s="178" t="s">
        <v>400</v>
      </c>
      <c r="D5" s="171"/>
      <c r="E5" s="242">
        <v>3151</v>
      </c>
      <c r="F5" s="242">
        <v>877</v>
      </c>
      <c r="G5" s="242">
        <v>877</v>
      </c>
      <c r="H5" s="242">
        <v>2638</v>
      </c>
      <c r="I5" s="242">
        <v>2169</v>
      </c>
      <c r="J5" s="242">
        <v>1169</v>
      </c>
      <c r="K5" s="242">
        <v>958</v>
      </c>
      <c r="L5" s="242">
        <v>739</v>
      </c>
      <c r="M5" s="242">
        <v>732</v>
      </c>
      <c r="N5" s="242">
        <v>749</v>
      </c>
      <c r="O5" s="242">
        <v>586</v>
      </c>
      <c r="P5" s="242">
        <v>538</v>
      </c>
      <c r="Q5" s="242">
        <v>511</v>
      </c>
      <c r="R5" s="242">
        <v>1754</v>
      </c>
      <c r="S5" s="242">
        <v>1005</v>
      </c>
      <c r="T5" s="242">
        <v>567</v>
      </c>
      <c r="U5" s="242">
        <v>334</v>
      </c>
      <c r="V5" s="242">
        <v>1432</v>
      </c>
      <c r="W5" s="242">
        <v>732</v>
      </c>
      <c r="X5" s="242">
        <v>577</v>
      </c>
      <c r="Y5" s="242">
        <v>2409</v>
      </c>
      <c r="Z5" s="242">
        <v>1438</v>
      </c>
      <c r="AA5" s="242">
        <v>871</v>
      </c>
      <c r="AB5" s="242">
        <v>1143</v>
      </c>
      <c r="AC5" s="242">
        <v>972</v>
      </c>
      <c r="AD5" s="242">
        <v>577</v>
      </c>
      <c r="AE5" s="242">
        <v>847</v>
      </c>
      <c r="AF5" s="242">
        <v>661</v>
      </c>
      <c r="AG5" s="242">
        <v>907</v>
      </c>
      <c r="AH5" s="242">
        <v>636</v>
      </c>
      <c r="AI5" s="242">
        <v>761</v>
      </c>
      <c r="AJ5" s="1"/>
    </row>
    <row r="6" spans="1:36" x14ac:dyDescent="0.25">
      <c r="A6" s="179"/>
      <c r="B6" s="173"/>
      <c r="C6" s="178" t="s">
        <v>168</v>
      </c>
      <c r="D6" s="171"/>
      <c r="E6" s="242">
        <f>14667.44/12</f>
        <v>1222.2866666666666</v>
      </c>
      <c r="F6" s="242">
        <f>4080.93/12</f>
        <v>340.07749999999999</v>
      </c>
      <c r="G6" s="242">
        <f>4080.93/12</f>
        <v>340.07749999999999</v>
      </c>
      <c r="H6" s="242">
        <f>12283.75/12</f>
        <v>1023.6458333333334</v>
      </c>
      <c r="I6" s="242">
        <f>10095.98/12</f>
        <v>841.33166666666659</v>
      </c>
      <c r="J6" s="242">
        <f>5443.46/12</f>
        <v>453.62166666666667</v>
      </c>
      <c r="K6" s="242">
        <f>4457.6/12</f>
        <v>371.4666666666667</v>
      </c>
      <c r="L6" s="242">
        <f>3438.9/12</f>
        <v>286.57499999999999</v>
      </c>
      <c r="M6" s="242">
        <f>3405.26/12</f>
        <v>283.7716666666667</v>
      </c>
      <c r="N6" s="242">
        <f>3485.22/12</f>
        <v>290.435</v>
      </c>
      <c r="O6" s="242">
        <f>2729.1/12</f>
        <v>227.42499999999998</v>
      </c>
      <c r="P6" s="242">
        <f>2504.83/12</f>
        <v>208.73583333333332</v>
      </c>
      <c r="Q6" s="242">
        <f>2380.67/12</f>
        <v>198.38916666666668</v>
      </c>
      <c r="R6" s="242">
        <f>8166.37/12</f>
        <v>680.53083333333336</v>
      </c>
      <c r="S6" s="242">
        <f>4677.69/12</f>
        <v>389.80749999999995</v>
      </c>
      <c r="T6" s="242">
        <f>2639.29/12</f>
        <v>219.94083333333333</v>
      </c>
      <c r="U6" s="242">
        <f>1554.84/12</f>
        <v>129.57</v>
      </c>
      <c r="V6" s="242">
        <f>6666.18/12</f>
        <v>555.51499999999999</v>
      </c>
      <c r="W6" s="242">
        <f>3408.63/12</f>
        <v>284.05250000000001</v>
      </c>
      <c r="X6" s="242">
        <f>2685.71/12</f>
        <v>223.80916666666667</v>
      </c>
      <c r="Y6" s="242">
        <f>11214.95/12</f>
        <v>934.57916666666677</v>
      </c>
      <c r="Z6" s="242">
        <f>6691.6/12</f>
        <v>557.63333333333333</v>
      </c>
      <c r="AA6" s="242">
        <f>4056.97/12</f>
        <v>338.08083333333332</v>
      </c>
      <c r="AB6" s="242">
        <f>5320.37/12</f>
        <v>443.36416666666668</v>
      </c>
      <c r="AC6" s="242">
        <f>4526.43/12</f>
        <v>377.20250000000004</v>
      </c>
      <c r="AD6" s="242">
        <f>2687.83/12</f>
        <v>223.98583333333332</v>
      </c>
      <c r="AE6" s="242">
        <f>3945.22/12</f>
        <v>328.76833333333332</v>
      </c>
      <c r="AF6" s="242">
        <f>3077.97/12</f>
        <v>256.4975</v>
      </c>
      <c r="AG6" s="242">
        <f>4224.7/12</f>
        <v>352.05833333333334</v>
      </c>
      <c r="AH6" s="242">
        <f>2962.44/12</f>
        <v>246.87</v>
      </c>
      <c r="AI6" s="242">
        <f>3543.51/12</f>
        <v>295.29250000000002</v>
      </c>
      <c r="AJ6" s="1"/>
    </row>
    <row r="7" spans="1:36" x14ac:dyDescent="0.25">
      <c r="A7" s="179"/>
      <c r="B7" s="174"/>
      <c r="C7" s="178" t="s">
        <v>169</v>
      </c>
      <c r="D7" s="171"/>
      <c r="E7" s="242">
        <v>7531</v>
      </c>
      <c r="F7" s="242">
        <v>2413</v>
      </c>
      <c r="G7" s="242">
        <v>2413</v>
      </c>
      <c r="H7" s="242">
        <v>6377</v>
      </c>
      <c r="I7" s="242">
        <v>5321</v>
      </c>
      <c r="J7" s="242">
        <v>3072</v>
      </c>
      <c r="K7" s="242">
        <v>2596</v>
      </c>
      <c r="L7" s="242">
        <v>2103</v>
      </c>
      <c r="M7" s="242">
        <v>2087</v>
      </c>
      <c r="N7" s="242">
        <v>2126</v>
      </c>
      <c r="O7" s="242">
        <v>1760</v>
      </c>
      <c r="P7" s="242">
        <v>1652</v>
      </c>
      <c r="Q7" s="242">
        <v>1592</v>
      </c>
      <c r="R7" s="242">
        <v>4389</v>
      </c>
      <c r="S7" s="242">
        <v>2702</v>
      </c>
      <c r="T7" s="242">
        <v>1717</v>
      </c>
      <c r="U7" s="242">
        <v>1204</v>
      </c>
      <c r="V7" s="242">
        <v>3664</v>
      </c>
      <c r="W7" s="242">
        <v>2089</v>
      </c>
      <c r="X7" s="242">
        <v>1739</v>
      </c>
      <c r="Y7" s="242">
        <v>5862</v>
      </c>
      <c r="Z7" s="242">
        <v>3676</v>
      </c>
      <c r="AA7" s="242">
        <v>2402</v>
      </c>
      <c r="AB7" s="242">
        <v>3012</v>
      </c>
      <c r="AC7" s="242">
        <v>2629</v>
      </c>
      <c r="AD7" s="242">
        <v>1740</v>
      </c>
      <c r="AE7" s="242">
        <v>2348</v>
      </c>
      <c r="AF7" s="242">
        <v>1929</v>
      </c>
      <c r="AG7" s="242">
        <v>2483</v>
      </c>
      <c r="AH7" s="242">
        <v>1873</v>
      </c>
      <c r="AI7" s="242">
        <v>2153</v>
      </c>
      <c r="AJ7" s="1"/>
    </row>
    <row r="8" spans="1:36" x14ac:dyDescent="0.25">
      <c r="A8" s="179"/>
      <c r="B8" s="178" t="s">
        <v>170</v>
      </c>
      <c r="C8" s="170"/>
      <c r="D8" s="171"/>
      <c r="E8" s="242">
        <f>((23042.41+86625.59)/12)+E9</f>
        <v>49278.35</v>
      </c>
      <c r="F8" s="242">
        <f>((4525.72+24331.82)/12)+F9</f>
        <v>15369.885</v>
      </c>
      <c r="G8" s="242">
        <f>((4525.72+24331.82)/12)+G9</f>
        <v>15369.885</v>
      </c>
      <c r="H8" s="242">
        <f>((32221.06+70971.49)/12)+H9</f>
        <v>42261.279166666667</v>
      </c>
      <c r="I8" s="242">
        <f>((21568.57+58930.52)/12)+I9</f>
        <v>35282.567499999997</v>
      </c>
      <c r="J8" s="242">
        <f>((11629.16+31773.66)/12)+J9</f>
        <v>19910.101666666669</v>
      </c>
      <c r="K8" s="242">
        <f>((9523.01+26019.16)/12)+K9</f>
        <v>16737.337500000001</v>
      </c>
      <c r="L8" s="242">
        <f>((7346.7+20072.96)/12)+L9</f>
        <v>13121.751666666667</v>
      </c>
      <c r="M8" s="242">
        <f>((5349.63+20111.4)/12)+M9</f>
        <v>12982.592500000001</v>
      </c>
      <c r="N8" s="242">
        <f>((3865.08+20780)/12)+N9</f>
        <v>13253.756666666666</v>
      </c>
      <c r="O8" s="242">
        <f>((4287.39+16118.01)/12)+O9</f>
        <v>10770.25</v>
      </c>
      <c r="P8" s="242">
        <f>((2777.83+14934.59)/12)+P9</f>
        <v>9917.7849999999999</v>
      </c>
      <c r="Q8" s="242">
        <f>((2640.14+14194.3)/12)+Q9</f>
        <v>9451.4500000000007</v>
      </c>
      <c r="R8" s="242">
        <f>((12829.28+48230.38)/12)+R9</f>
        <v>28881.535</v>
      </c>
      <c r="S8" s="242">
        <f>((5187.52+27889.88)/12)+S9</f>
        <v>17451.38</v>
      </c>
      <c r="T8" s="242">
        <f>((4146.3+15587.6)/12)+T9</f>
        <v>10431.051666666666</v>
      </c>
      <c r="U8" s="242">
        <f>((1724.31+9270.48)/12)+U9</f>
        <v>6319.5225</v>
      </c>
      <c r="V8" s="242">
        <f>((10472.5+39370.31)/12)+V9</f>
        <v>23949.747500000001</v>
      </c>
      <c r="W8" s="242">
        <f>((3780.14+20323.36)/12)+W9</f>
        <v>12979.645</v>
      </c>
      <c r="X8" s="242">
        <f>((2978.43+16013.07)/12)+X9</f>
        <v>10599.465</v>
      </c>
      <c r="Y8" s="242">
        <f>((17618.57+66235.21)/12)+Y9</f>
        <v>38730.945</v>
      </c>
      <c r="Z8" s="242">
        <f>((10512.44+39520.44)/12)+Z9</f>
        <v>24034.676666666666</v>
      </c>
      <c r="AA8" s="242">
        <f>((4499.15+24188.96)/12)+AA9</f>
        <v>15287.055833333332</v>
      </c>
      <c r="AB8" s="242">
        <f>((5900.24+31721.71)/12)+AB9</f>
        <v>19418.192499999997</v>
      </c>
      <c r="AC8" s="242">
        <f>((5019.77+26988.03)/12)+AC9</f>
        <v>16924.136666666665</v>
      </c>
      <c r="AD8" s="242">
        <f>((6637+15579.81)/12)+AD9</f>
        <v>10629.280833333332</v>
      </c>
      <c r="AE8" s="242">
        <f>((8428.39+23028.4)/12)+AE9</f>
        <v>14938.439166666667</v>
      </c>
      <c r="AF8" s="242">
        <f>((3413.45+18351.86)/12)+AF9</f>
        <v>11786.885833333334</v>
      </c>
      <c r="AG8" s="242">
        <f>((4685.15+25189)/12)+AG9</f>
        <v>15871.9125</v>
      </c>
      <c r="AH8" s="242">
        <f>((3285.32+17663)/12)+AH9</f>
        <v>11367.493333333332</v>
      </c>
      <c r="AI8" s="242">
        <f>((3929.72+21127.55)/12)+AI9</f>
        <v>13462.635833333334</v>
      </c>
      <c r="AJ8" s="1"/>
    </row>
    <row r="9" spans="1:36" x14ac:dyDescent="0.25">
      <c r="A9" s="179"/>
      <c r="B9" s="178" t="s">
        <v>171</v>
      </c>
      <c r="C9" s="170"/>
      <c r="D9" s="171"/>
      <c r="E9" s="242">
        <f>+E13-E10</f>
        <v>40139.35</v>
      </c>
      <c r="F9" s="242">
        <f t="shared" ref="F9:Q9" si="5">+F13-F10</f>
        <v>12965.09</v>
      </c>
      <c r="G9" s="242">
        <f t="shared" si="5"/>
        <v>12965.09</v>
      </c>
      <c r="H9" s="242">
        <f t="shared" si="5"/>
        <v>33661.9</v>
      </c>
      <c r="I9" s="242">
        <f t="shared" si="5"/>
        <v>28574.309999999998</v>
      </c>
      <c r="J9" s="242">
        <f t="shared" si="5"/>
        <v>16293.2</v>
      </c>
      <c r="K9" s="242">
        <f t="shared" si="5"/>
        <v>13775.49</v>
      </c>
      <c r="L9" s="242">
        <f t="shared" si="5"/>
        <v>10836.78</v>
      </c>
      <c r="M9" s="242">
        <f t="shared" si="5"/>
        <v>10860.84</v>
      </c>
      <c r="N9" s="242">
        <f t="shared" si="5"/>
        <v>11200</v>
      </c>
      <c r="O9" s="242">
        <f t="shared" si="5"/>
        <v>9069.7999999999993</v>
      </c>
      <c r="P9" s="242">
        <f t="shared" si="5"/>
        <v>8441.75</v>
      </c>
      <c r="Q9" s="242">
        <f t="shared" si="5"/>
        <v>8048.58</v>
      </c>
      <c r="R9" s="242">
        <f t="shared" ref="R9:Z9" si="6">+R13-R10</f>
        <v>23793.23</v>
      </c>
      <c r="S9" s="242">
        <f t="shared" si="6"/>
        <v>14694.93</v>
      </c>
      <c r="T9" s="242">
        <f t="shared" si="6"/>
        <v>8786.56</v>
      </c>
      <c r="U9" s="242">
        <f t="shared" si="6"/>
        <v>5403.29</v>
      </c>
      <c r="V9" s="242">
        <f t="shared" si="6"/>
        <v>19796.18</v>
      </c>
      <c r="W9" s="242">
        <f t="shared" si="6"/>
        <v>10971.02</v>
      </c>
      <c r="X9" s="242">
        <f t="shared" si="6"/>
        <v>9016.84</v>
      </c>
      <c r="Y9" s="242">
        <f t="shared" si="6"/>
        <v>31743.129999999997</v>
      </c>
      <c r="Z9" s="242">
        <f t="shared" si="6"/>
        <v>19865.27</v>
      </c>
      <c r="AA9" s="242">
        <f t="shared" ref="AA9:AH9" si="7">+AA13-AA10</f>
        <v>12896.38</v>
      </c>
      <c r="AB9" s="242">
        <f t="shared" si="7"/>
        <v>16283.029999999999</v>
      </c>
      <c r="AC9" s="242">
        <f t="shared" si="7"/>
        <v>14256.82</v>
      </c>
      <c r="AD9" s="242">
        <f t="shared" si="7"/>
        <v>8777.8799999999992</v>
      </c>
      <c r="AE9" s="242">
        <f t="shared" si="7"/>
        <v>12317.04</v>
      </c>
      <c r="AF9" s="242">
        <f t="shared" si="7"/>
        <v>9973.11</v>
      </c>
      <c r="AG9" s="242">
        <f t="shared" si="7"/>
        <v>13382.4</v>
      </c>
      <c r="AH9" s="242">
        <f t="shared" si="7"/>
        <v>9621.7999999999993</v>
      </c>
      <c r="AI9" s="242">
        <f t="shared" ref="AI9" si="8">+AI13-AI10</f>
        <v>11374.53</v>
      </c>
      <c r="AJ9" s="1"/>
    </row>
    <row r="10" spans="1:36" x14ac:dyDescent="0.25">
      <c r="A10" s="179"/>
      <c r="B10" s="172" t="s">
        <v>172</v>
      </c>
      <c r="C10" s="170" t="s">
        <v>173</v>
      </c>
      <c r="D10" s="171"/>
      <c r="E10" s="242">
        <f>SUM(E11:E12)</f>
        <v>11836</v>
      </c>
      <c r="F10" s="242">
        <f t="shared" ref="F10:G10" si="9">SUM(F11:F12)</f>
        <v>1634</v>
      </c>
      <c r="G10" s="242">
        <f t="shared" si="9"/>
        <v>1634</v>
      </c>
      <c r="H10" s="242">
        <f t="shared" ref="H10:Q10" si="10">SUM(H11:H12)</f>
        <v>8921</v>
      </c>
      <c r="I10" s="242">
        <f t="shared" si="10"/>
        <v>6784</v>
      </c>
      <c r="J10" s="242">
        <f t="shared" si="10"/>
        <v>2771</v>
      </c>
      <c r="K10" s="242">
        <f t="shared" si="10"/>
        <v>1836</v>
      </c>
      <c r="L10" s="242">
        <f t="shared" si="10"/>
        <v>1207</v>
      </c>
      <c r="M10" s="242">
        <f t="shared" si="10"/>
        <v>1206</v>
      </c>
      <c r="N10" s="242">
        <f t="shared" si="10"/>
        <v>1268</v>
      </c>
      <c r="O10" s="242">
        <f t="shared" si="10"/>
        <v>601</v>
      </c>
      <c r="P10" s="242">
        <f t="shared" si="10"/>
        <v>519</v>
      </c>
      <c r="Q10" s="242">
        <f t="shared" si="10"/>
        <v>468</v>
      </c>
      <c r="R10" s="242">
        <f t="shared" ref="R10:Z10" si="11">SUM(R11:R12)</f>
        <v>5145</v>
      </c>
      <c r="S10" s="242">
        <f t="shared" si="11"/>
        <v>2039</v>
      </c>
      <c r="T10" s="242">
        <f t="shared" si="11"/>
        <v>566</v>
      </c>
      <c r="U10" s="242">
        <f t="shared" si="11"/>
        <v>159</v>
      </c>
      <c r="V10" s="242">
        <f t="shared" si="11"/>
        <v>3826</v>
      </c>
      <c r="W10" s="242">
        <f t="shared" si="11"/>
        <v>1223</v>
      </c>
      <c r="X10" s="242">
        <f t="shared" si="11"/>
        <v>591</v>
      </c>
      <c r="Y10" s="242">
        <f t="shared" si="11"/>
        <v>7998</v>
      </c>
      <c r="Z10" s="242">
        <f t="shared" si="11"/>
        <v>3847</v>
      </c>
      <c r="AA10" s="242">
        <f t="shared" ref="AA10:AH10" si="12">SUM(AA11:AA12)</f>
        <v>1617</v>
      </c>
      <c r="AB10" s="242">
        <f t="shared" si="12"/>
        <v>2750</v>
      </c>
      <c r="AC10" s="242">
        <f t="shared" si="12"/>
        <v>1936</v>
      </c>
      <c r="AD10" s="242">
        <f t="shared" si="12"/>
        <v>570</v>
      </c>
      <c r="AE10" s="242">
        <f t="shared" si="12"/>
        <v>1500</v>
      </c>
      <c r="AF10" s="242">
        <f t="shared" si="12"/>
        <v>1038</v>
      </c>
      <c r="AG10" s="242">
        <f t="shared" si="12"/>
        <v>1731</v>
      </c>
      <c r="AH10" s="242">
        <f t="shared" si="12"/>
        <v>976</v>
      </c>
      <c r="AI10" s="242">
        <f t="shared" ref="AI10" si="13">SUM(AI11:AI12)</f>
        <v>1302</v>
      </c>
      <c r="AJ10" s="1"/>
    </row>
    <row r="11" spans="1:36" x14ac:dyDescent="0.25">
      <c r="A11" s="179"/>
      <c r="B11" s="173"/>
      <c r="C11" s="170" t="s">
        <v>169</v>
      </c>
      <c r="D11" s="171"/>
      <c r="E11" s="242">
        <v>1718</v>
      </c>
      <c r="F11" s="242">
        <v>456</v>
      </c>
      <c r="G11" s="242">
        <v>456</v>
      </c>
      <c r="H11" s="242">
        <v>1433</v>
      </c>
      <c r="I11" s="242">
        <v>1173</v>
      </c>
      <c r="J11" s="242">
        <v>618</v>
      </c>
      <c r="K11" s="242">
        <v>500</v>
      </c>
      <c r="L11" s="242">
        <v>379</v>
      </c>
      <c r="M11" s="242">
        <v>375</v>
      </c>
      <c r="N11" s="242">
        <v>384</v>
      </c>
      <c r="O11" s="242">
        <v>294</v>
      </c>
      <c r="P11" s="242">
        <v>268</v>
      </c>
      <c r="Q11" s="242">
        <v>253</v>
      </c>
      <c r="R11" s="242">
        <v>943</v>
      </c>
      <c r="S11" s="242">
        <v>527</v>
      </c>
      <c r="T11" s="242">
        <v>284</v>
      </c>
      <c r="U11" s="242">
        <v>159</v>
      </c>
      <c r="V11" s="242">
        <v>764</v>
      </c>
      <c r="W11" s="242">
        <v>375</v>
      </c>
      <c r="X11" s="242">
        <v>289</v>
      </c>
      <c r="Y11" s="242">
        <v>1306</v>
      </c>
      <c r="Z11" s="242">
        <v>767</v>
      </c>
      <c r="AA11" s="242">
        <v>453</v>
      </c>
      <c r="AB11" s="242">
        <v>603</v>
      </c>
      <c r="AC11" s="242">
        <v>509</v>
      </c>
      <c r="AD11" s="242">
        <v>289</v>
      </c>
      <c r="AE11" s="242">
        <v>439</v>
      </c>
      <c r="AF11" s="242">
        <v>336</v>
      </c>
      <c r="AG11" s="242">
        <v>473</v>
      </c>
      <c r="AH11" s="242">
        <v>322</v>
      </c>
      <c r="AI11" s="242">
        <v>391</v>
      </c>
      <c r="AJ11" s="1"/>
    </row>
    <row r="12" spans="1:36" x14ac:dyDescent="0.25">
      <c r="A12" s="179"/>
      <c r="B12" s="174"/>
      <c r="C12" s="170" t="s">
        <v>174</v>
      </c>
      <c r="D12" s="171"/>
      <c r="E12" s="242">
        <v>10118</v>
      </c>
      <c r="F12" s="242">
        <v>1178</v>
      </c>
      <c r="G12" s="242">
        <v>1178</v>
      </c>
      <c r="H12" s="242">
        <v>7488</v>
      </c>
      <c r="I12" s="242">
        <v>5611</v>
      </c>
      <c r="J12" s="242">
        <v>2153</v>
      </c>
      <c r="K12" s="242">
        <v>1336</v>
      </c>
      <c r="L12" s="242">
        <v>828</v>
      </c>
      <c r="M12" s="242">
        <v>831</v>
      </c>
      <c r="N12" s="242">
        <v>884</v>
      </c>
      <c r="O12" s="242">
        <v>307</v>
      </c>
      <c r="P12" s="242">
        <v>251</v>
      </c>
      <c r="Q12" s="242">
        <v>215</v>
      </c>
      <c r="R12" s="242">
        <v>4202</v>
      </c>
      <c r="S12" s="242">
        <v>1512</v>
      </c>
      <c r="T12" s="242">
        <v>282</v>
      </c>
      <c r="U12" s="242">
        <v>0</v>
      </c>
      <c r="V12" s="242">
        <v>3062</v>
      </c>
      <c r="W12" s="242">
        <v>848</v>
      </c>
      <c r="X12" s="242">
        <v>302</v>
      </c>
      <c r="Y12" s="242">
        <v>6692</v>
      </c>
      <c r="Z12" s="242">
        <v>3080</v>
      </c>
      <c r="AA12" s="242">
        <v>1164</v>
      </c>
      <c r="AB12" s="242">
        <v>2147</v>
      </c>
      <c r="AC12" s="242">
        <v>1427</v>
      </c>
      <c r="AD12" s="242">
        <v>281</v>
      </c>
      <c r="AE12" s="242">
        <v>1061</v>
      </c>
      <c r="AF12" s="242">
        <v>702</v>
      </c>
      <c r="AG12" s="242">
        <v>1258</v>
      </c>
      <c r="AH12" s="242">
        <v>654</v>
      </c>
      <c r="AI12" s="242">
        <v>911</v>
      </c>
      <c r="AJ12" s="1"/>
    </row>
    <row r="13" spans="1:36" x14ac:dyDescent="0.25">
      <c r="A13" s="179"/>
      <c r="B13" s="172" t="s">
        <v>175</v>
      </c>
      <c r="C13" s="170" t="s">
        <v>176</v>
      </c>
      <c r="D13" s="171"/>
      <c r="E13" s="242">
        <f>SUM(E14:E18)</f>
        <v>51975.35</v>
      </c>
      <c r="F13" s="242">
        <f t="shared" ref="F13:G13" si="14">SUM(F14:F18)</f>
        <v>14599.09</v>
      </c>
      <c r="G13" s="242">
        <f t="shared" si="14"/>
        <v>14599.09</v>
      </c>
      <c r="H13" s="242">
        <f t="shared" ref="H13:Q13" si="15">SUM(H14:H18)</f>
        <v>42582.9</v>
      </c>
      <c r="I13" s="242">
        <f t="shared" si="15"/>
        <v>35358.31</v>
      </c>
      <c r="J13" s="242">
        <f t="shared" si="15"/>
        <v>19064.2</v>
      </c>
      <c r="K13" s="242">
        <f t="shared" si="15"/>
        <v>15611.49</v>
      </c>
      <c r="L13" s="242">
        <f t="shared" si="15"/>
        <v>12043.78</v>
      </c>
      <c r="M13" s="242">
        <f t="shared" si="15"/>
        <v>12066.84</v>
      </c>
      <c r="N13" s="242">
        <f t="shared" si="15"/>
        <v>12468</v>
      </c>
      <c r="O13" s="242">
        <f t="shared" si="15"/>
        <v>9670.7999999999993</v>
      </c>
      <c r="P13" s="242">
        <f t="shared" si="15"/>
        <v>8960.75</v>
      </c>
      <c r="Q13" s="242">
        <f t="shared" si="15"/>
        <v>8516.58</v>
      </c>
      <c r="R13" s="242">
        <f t="shared" ref="R13:Z13" si="16">SUM(R14:R18)</f>
        <v>28938.23</v>
      </c>
      <c r="S13" s="242">
        <f t="shared" si="16"/>
        <v>16733.93</v>
      </c>
      <c r="T13" s="242">
        <f t="shared" si="16"/>
        <v>9352.56</v>
      </c>
      <c r="U13" s="242">
        <f t="shared" si="16"/>
        <v>5562.29</v>
      </c>
      <c r="V13" s="242">
        <f t="shared" si="16"/>
        <v>23622.18</v>
      </c>
      <c r="W13" s="242">
        <f t="shared" si="16"/>
        <v>12194.02</v>
      </c>
      <c r="X13" s="242">
        <f t="shared" si="16"/>
        <v>9607.84</v>
      </c>
      <c r="Y13" s="242">
        <f t="shared" si="16"/>
        <v>39741.129999999997</v>
      </c>
      <c r="Z13" s="242">
        <f t="shared" si="16"/>
        <v>23712.27</v>
      </c>
      <c r="AA13" s="242">
        <f t="shared" ref="AA13:AH13" si="17">SUM(AA14:AA18)</f>
        <v>14513.38</v>
      </c>
      <c r="AB13" s="242">
        <f t="shared" si="17"/>
        <v>19033.03</v>
      </c>
      <c r="AC13" s="242">
        <f t="shared" si="17"/>
        <v>16192.82</v>
      </c>
      <c r="AD13" s="242">
        <f t="shared" si="17"/>
        <v>9347.8799999999992</v>
      </c>
      <c r="AE13" s="242">
        <f t="shared" si="17"/>
        <v>13817.04</v>
      </c>
      <c r="AF13" s="242">
        <f t="shared" si="17"/>
        <v>11011.11</v>
      </c>
      <c r="AG13" s="242">
        <f t="shared" si="17"/>
        <v>15113.4</v>
      </c>
      <c r="AH13" s="242">
        <f t="shared" si="17"/>
        <v>10597.8</v>
      </c>
      <c r="AI13" s="242">
        <f t="shared" ref="AI13" si="18">SUM(AI14:AI18)</f>
        <v>12676.53</v>
      </c>
      <c r="AJ13" s="1"/>
    </row>
    <row r="14" spans="1:36" x14ac:dyDescent="0.25">
      <c r="A14" s="179"/>
      <c r="B14" s="173"/>
      <c r="C14" s="175" t="s">
        <v>177</v>
      </c>
      <c r="D14" s="89" t="s">
        <v>167</v>
      </c>
      <c r="E14" s="242">
        <v>0</v>
      </c>
      <c r="F14" s="242">
        <v>0</v>
      </c>
      <c r="G14" s="242">
        <v>0</v>
      </c>
      <c r="H14" s="242">
        <v>0</v>
      </c>
      <c r="I14" s="242">
        <v>0</v>
      </c>
      <c r="J14" s="242">
        <v>0</v>
      </c>
      <c r="K14" s="242">
        <v>0</v>
      </c>
      <c r="L14" s="242">
        <v>0</v>
      </c>
      <c r="M14" s="242">
        <v>0</v>
      </c>
      <c r="N14" s="242">
        <v>0</v>
      </c>
      <c r="O14" s="242">
        <v>0</v>
      </c>
      <c r="P14" s="242">
        <v>0</v>
      </c>
      <c r="Q14" s="242">
        <v>0</v>
      </c>
      <c r="R14" s="242">
        <v>0</v>
      </c>
      <c r="S14" s="242">
        <v>0</v>
      </c>
      <c r="T14" s="242">
        <v>0</v>
      </c>
      <c r="U14" s="242">
        <v>0</v>
      </c>
      <c r="V14" s="242">
        <v>0</v>
      </c>
      <c r="W14" s="242">
        <v>0</v>
      </c>
      <c r="X14" s="242">
        <v>0</v>
      </c>
      <c r="Y14" s="242">
        <v>0</v>
      </c>
      <c r="Z14" s="242">
        <v>0</v>
      </c>
      <c r="AA14" s="242">
        <v>0</v>
      </c>
      <c r="AB14" s="242">
        <v>0</v>
      </c>
      <c r="AC14" s="242">
        <v>0</v>
      </c>
      <c r="AD14" s="242">
        <v>0</v>
      </c>
      <c r="AE14" s="242">
        <v>0</v>
      </c>
      <c r="AF14" s="242">
        <v>0</v>
      </c>
      <c r="AG14" s="242">
        <v>0</v>
      </c>
      <c r="AH14" s="242">
        <v>0</v>
      </c>
      <c r="AI14" s="242">
        <v>0</v>
      </c>
      <c r="AJ14" s="1"/>
    </row>
    <row r="15" spans="1:36" x14ac:dyDescent="0.25">
      <c r="A15" s="179"/>
      <c r="B15" s="173"/>
      <c r="C15" s="176"/>
      <c r="D15" s="89" t="s">
        <v>167</v>
      </c>
      <c r="E15" s="242">
        <v>0</v>
      </c>
      <c r="F15" s="242">
        <v>0</v>
      </c>
      <c r="G15" s="242">
        <v>0</v>
      </c>
      <c r="H15" s="242">
        <v>0</v>
      </c>
      <c r="I15" s="242">
        <v>0</v>
      </c>
      <c r="J15" s="242">
        <v>0</v>
      </c>
      <c r="K15" s="242">
        <v>0</v>
      </c>
      <c r="L15" s="242">
        <v>0</v>
      </c>
      <c r="M15" s="242">
        <v>0</v>
      </c>
      <c r="N15" s="242">
        <v>0</v>
      </c>
      <c r="O15" s="242">
        <v>0</v>
      </c>
      <c r="P15" s="242">
        <v>0</v>
      </c>
      <c r="Q15" s="242">
        <v>0</v>
      </c>
      <c r="R15" s="242">
        <v>0</v>
      </c>
      <c r="S15" s="242">
        <v>0</v>
      </c>
      <c r="T15" s="242">
        <v>0</v>
      </c>
      <c r="U15" s="242">
        <v>0</v>
      </c>
      <c r="V15" s="242">
        <v>0</v>
      </c>
      <c r="W15" s="242">
        <v>0</v>
      </c>
      <c r="X15" s="242">
        <v>0</v>
      </c>
      <c r="Y15" s="242">
        <v>0</v>
      </c>
      <c r="Z15" s="242">
        <v>0</v>
      </c>
      <c r="AA15" s="242">
        <v>0</v>
      </c>
      <c r="AB15" s="242">
        <v>0</v>
      </c>
      <c r="AC15" s="242">
        <v>0</v>
      </c>
      <c r="AD15" s="242">
        <v>0</v>
      </c>
      <c r="AE15" s="242">
        <v>0</v>
      </c>
      <c r="AF15" s="242">
        <v>0</v>
      </c>
      <c r="AG15" s="242">
        <v>0</v>
      </c>
      <c r="AH15" s="242">
        <v>0</v>
      </c>
      <c r="AI15" s="242">
        <v>0</v>
      </c>
      <c r="AJ15" s="1"/>
    </row>
    <row r="16" spans="1:36" ht="33.75" x14ac:dyDescent="0.25">
      <c r="A16" s="179"/>
      <c r="B16" s="173"/>
      <c r="C16" s="176"/>
      <c r="D16" s="89" t="s">
        <v>178</v>
      </c>
      <c r="E16" s="242">
        <v>0</v>
      </c>
      <c r="F16" s="242">
        <v>0</v>
      </c>
      <c r="G16" s="242">
        <v>0</v>
      </c>
      <c r="H16" s="242">
        <v>0</v>
      </c>
      <c r="I16" s="242">
        <v>0</v>
      </c>
      <c r="J16" s="242">
        <v>0</v>
      </c>
      <c r="K16" s="242">
        <v>0</v>
      </c>
      <c r="L16" s="242">
        <v>0</v>
      </c>
      <c r="M16" s="242">
        <v>0</v>
      </c>
      <c r="N16" s="242">
        <v>0</v>
      </c>
      <c r="O16" s="242">
        <v>0</v>
      </c>
      <c r="P16" s="242">
        <v>0</v>
      </c>
      <c r="Q16" s="242">
        <v>0</v>
      </c>
      <c r="R16" s="242">
        <v>0</v>
      </c>
      <c r="S16" s="242">
        <v>0</v>
      </c>
      <c r="T16" s="242">
        <v>0</v>
      </c>
      <c r="U16" s="242">
        <v>0</v>
      </c>
      <c r="V16" s="242">
        <v>0</v>
      </c>
      <c r="W16" s="242">
        <v>0</v>
      </c>
      <c r="X16" s="242">
        <v>0</v>
      </c>
      <c r="Y16" s="242">
        <v>0</v>
      </c>
      <c r="Z16" s="242">
        <v>0</v>
      </c>
      <c r="AA16" s="242">
        <v>0</v>
      </c>
      <c r="AB16" s="242">
        <v>0</v>
      </c>
      <c r="AC16" s="242">
        <v>0</v>
      </c>
      <c r="AD16" s="242">
        <v>0</v>
      </c>
      <c r="AE16" s="242">
        <v>0</v>
      </c>
      <c r="AF16" s="242">
        <v>0</v>
      </c>
      <c r="AG16" s="242">
        <v>0</v>
      </c>
      <c r="AH16" s="242">
        <v>0</v>
      </c>
      <c r="AI16" s="242">
        <v>0</v>
      </c>
      <c r="AJ16" s="1"/>
    </row>
    <row r="17" spans="1:36" ht="42" x14ac:dyDescent="0.25">
      <c r="A17" s="179"/>
      <c r="B17" s="173"/>
      <c r="C17" s="177"/>
      <c r="D17" s="89" t="s">
        <v>179</v>
      </c>
      <c r="E17" s="242">
        <v>0</v>
      </c>
      <c r="F17" s="242">
        <v>0</v>
      </c>
      <c r="G17" s="242">
        <v>0</v>
      </c>
      <c r="H17" s="242">
        <v>0</v>
      </c>
      <c r="I17" s="242">
        <v>0</v>
      </c>
      <c r="J17" s="242">
        <v>0</v>
      </c>
      <c r="K17" s="242">
        <v>0</v>
      </c>
      <c r="L17" s="242">
        <v>0</v>
      </c>
      <c r="M17" s="242">
        <v>0</v>
      </c>
      <c r="N17" s="242">
        <v>0</v>
      </c>
      <c r="O17" s="242">
        <v>0</v>
      </c>
      <c r="P17" s="242">
        <v>0</v>
      </c>
      <c r="Q17" s="242">
        <v>0</v>
      </c>
      <c r="R17" s="242">
        <v>0</v>
      </c>
      <c r="S17" s="242">
        <v>0</v>
      </c>
      <c r="T17" s="242">
        <v>0</v>
      </c>
      <c r="U17" s="242">
        <v>0</v>
      </c>
      <c r="V17" s="242">
        <v>0</v>
      </c>
      <c r="W17" s="242">
        <v>0</v>
      </c>
      <c r="X17" s="242">
        <v>0</v>
      </c>
      <c r="Y17" s="242">
        <v>0</v>
      </c>
      <c r="Z17" s="242">
        <v>0</v>
      </c>
      <c r="AA17" s="242">
        <v>0</v>
      </c>
      <c r="AB17" s="242">
        <v>0</v>
      </c>
      <c r="AC17" s="242">
        <v>0</v>
      </c>
      <c r="AD17" s="242">
        <v>0</v>
      </c>
      <c r="AE17" s="242">
        <v>0</v>
      </c>
      <c r="AF17" s="242">
        <v>0</v>
      </c>
      <c r="AG17" s="242">
        <v>0</v>
      </c>
      <c r="AH17" s="242">
        <v>0</v>
      </c>
      <c r="AI17" s="242">
        <v>0</v>
      </c>
      <c r="AJ17" s="1"/>
    </row>
    <row r="18" spans="1:36" x14ac:dyDescent="0.25">
      <c r="A18" s="179"/>
      <c r="B18" s="174"/>
      <c r="C18" s="170" t="s">
        <v>180</v>
      </c>
      <c r="D18" s="171"/>
      <c r="E18" s="242">
        <v>51975.35</v>
      </c>
      <c r="F18" s="242">
        <v>14599.09</v>
      </c>
      <c r="G18" s="242">
        <v>14599.09</v>
      </c>
      <c r="H18" s="242">
        <v>42582.9</v>
      </c>
      <c r="I18" s="242">
        <v>35358.31</v>
      </c>
      <c r="J18" s="242">
        <v>19064.2</v>
      </c>
      <c r="K18" s="242">
        <v>15611.49</v>
      </c>
      <c r="L18" s="242">
        <v>12043.78</v>
      </c>
      <c r="M18" s="242">
        <v>12066.84</v>
      </c>
      <c r="N18" s="242">
        <v>12468</v>
      </c>
      <c r="O18" s="242">
        <v>9670.7999999999993</v>
      </c>
      <c r="P18" s="242">
        <v>8960.75</v>
      </c>
      <c r="Q18" s="242">
        <v>8516.58</v>
      </c>
      <c r="R18" s="242">
        <v>28938.23</v>
      </c>
      <c r="S18" s="242">
        <v>16733.93</v>
      </c>
      <c r="T18" s="242">
        <v>9352.56</v>
      </c>
      <c r="U18" s="242">
        <v>5562.29</v>
      </c>
      <c r="V18" s="242">
        <v>23622.18</v>
      </c>
      <c r="W18" s="242">
        <v>12194.02</v>
      </c>
      <c r="X18" s="242">
        <v>9607.84</v>
      </c>
      <c r="Y18" s="242">
        <v>39741.129999999997</v>
      </c>
      <c r="Z18" s="242">
        <v>23712.27</v>
      </c>
      <c r="AA18" s="242">
        <v>14513.38</v>
      </c>
      <c r="AB18" s="242">
        <v>19033.03</v>
      </c>
      <c r="AC18" s="242">
        <v>16192.82</v>
      </c>
      <c r="AD18" s="242">
        <v>9347.8799999999992</v>
      </c>
      <c r="AE18" s="242">
        <v>13817.04</v>
      </c>
      <c r="AF18" s="242">
        <v>11011.11</v>
      </c>
      <c r="AG18" s="242">
        <v>15113.4</v>
      </c>
      <c r="AH18" s="242">
        <v>10597.8</v>
      </c>
      <c r="AI18" s="242">
        <v>12676.53</v>
      </c>
      <c r="AJ18" s="1"/>
    </row>
    <row r="19" spans="1:36" ht="25.5" x14ac:dyDescent="0.25">
      <c r="A19" s="179"/>
      <c r="B19" s="178" t="s">
        <v>156</v>
      </c>
      <c r="C19" s="170"/>
      <c r="D19" s="171"/>
      <c r="E19" s="45" t="s">
        <v>389</v>
      </c>
      <c r="F19" s="45" t="s">
        <v>390</v>
      </c>
      <c r="G19" s="45" t="s">
        <v>393</v>
      </c>
      <c r="H19" s="45" t="s">
        <v>391</v>
      </c>
      <c r="I19" s="45" t="s">
        <v>392</v>
      </c>
      <c r="J19" s="45" t="s">
        <v>393</v>
      </c>
      <c r="K19" s="45" t="s">
        <v>398</v>
      </c>
      <c r="L19" s="45" t="s">
        <v>398</v>
      </c>
      <c r="M19" s="45" t="s">
        <v>394</v>
      </c>
      <c r="N19" s="45" t="s">
        <v>394</v>
      </c>
      <c r="O19" s="45" t="s">
        <v>395</v>
      </c>
      <c r="P19" s="45" t="s">
        <v>395</v>
      </c>
      <c r="Q19" s="45" t="s">
        <v>395</v>
      </c>
      <c r="R19" s="45" t="s">
        <v>396</v>
      </c>
      <c r="S19" s="45" t="s">
        <v>395</v>
      </c>
      <c r="T19" s="45" t="s">
        <v>401</v>
      </c>
      <c r="U19" s="45" t="s">
        <v>397</v>
      </c>
      <c r="V19" s="45" t="s">
        <v>396</v>
      </c>
      <c r="W19" s="45" t="s">
        <v>395</v>
      </c>
      <c r="X19" s="45" t="s">
        <v>395</v>
      </c>
      <c r="Y19" s="45" t="s">
        <v>391</v>
      </c>
      <c r="Z19" s="45" t="s">
        <v>392</v>
      </c>
      <c r="AA19" s="45" t="s">
        <v>393</v>
      </c>
      <c r="AB19" s="45" t="s">
        <v>393</v>
      </c>
      <c r="AC19" s="45" t="s">
        <v>393</v>
      </c>
      <c r="AD19" s="45" t="s">
        <v>398</v>
      </c>
      <c r="AE19" s="45" t="s">
        <v>395</v>
      </c>
      <c r="AF19" s="45" t="s">
        <v>395</v>
      </c>
      <c r="AG19" s="45" t="s">
        <v>395</v>
      </c>
      <c r="AH19" s="45" t="s">
        <v>395</v>
      </c>
      <c r="AI19" s="45" t="s">
        <v>399</v>
      </c>
      <c r="AJ19" s="1"/>
    </row>
    <row r="20" spans="1:36" x14ac:dyDescent="0.25">
      <c r="A20" s="1"/>
      <c r="B20" s="1"/>
      <c r="C20" s="1"/>
      <c r="D20" s="1"/>
      <c r="E20" s="1"/>
      <c r="F20" s="1"/>
      <c r="G20" s="1"/>
      <c r="H20" s="1"/>
      <c r="I20" s="1"/>
      <c r="J20" s="1">
        <v>2</v>
      </c>
      <c r="K20" s="1"/>
      <c r="L20" s="1"/>
      <c r="M20" s="1"/>
      <c r="N20" s="1"/>
      <c r="O20" s="1">
        <v>2</v>
      </c>
      <c r="P20" s="1">
        <v>2</v>
      </c>
      <c r="Q20" s="1"/>
      <c r="R20" s="1"/>
      <c r="S20" s="1"/>
      <c r="T20" s="1"/>
      <c r="U20" s="1"/>
      <c r="V20" s="1"/>
      <c r="W20" s="1"/>
      <c r="X20" s="1"/>
      <c r="Y20" s="1"/>
      <c r="Z20" s="1"/>
      <c r="AA20" s="1"/>
      <c r="AB20" s="1"/>
      <c r="AC20" s="1"/>
      <c r="AD20" s="1"/>
      <c r="AE20" s="1"/>
      <c r="AF20" s="1"/>
      <c r="AG20" s="1"/>
      <c r="AH20" s="1">
        <v>2</v>
      </c>
      <c r="AI20" s="1"/>
      <c r="AJ20" s="1"/>
    </row>
    <row r="21" spans="1:36" x14ac:dyDescent="0.25">
      <c r="A21" s="90" t="s">
        <v>181</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sheetData>
  <mergeCells count="19">
    <mergeCell ref="B19:D19"/>
    <mergeCell ref="A2:A19"/>
    <mergeCell ref="B2:D3"/>
    <mergeCell ref="B4:D4"/>
    <mergeCell ref="B5:B7"/>
    <mergeCell ref="C5:D5"/>
    <mergeCell ref="C6:D6"/>
    <mergeCell ref="C7:D7"/>
    <mergeCell ref="B9:D9"/>
    <mergeCell ref="B10:B12"/>
    <mergeCell ref="B8:D8"/>
    <mergeCell ref="C10:D10"/>
    <mergeCell ref="C11:D11"/>
    <mergeCell ref="A1:AJ1"/>
    <mergeCell ref="C12:D12"/>
    <mergeCell ref="B13:B18"/>
    <mergeCell ref="C13:D13"/>
    <mergeCell ref="C14:C17"/>
    <mergeCell ref="C18:D18"/>
  </mergeCells>
  <hyperlinks>
    <hyperlink ref="C14" location="_ftn1" display="_ftn1"/>
  </hyperlinks>
  <printOptions horizontalCentered="1"/>
  <pageMargins left="0" right="0" top="0.74803149606299213" bottom="0.39370078740157483" header="0.31496062992125984" footer="0.31496062992125984"/>
  <pageSetup paperSize="9" scale="3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election sqref="A1:J19"/>
    </sheetView>
  </sheetViews>
  <sheetFormatPr baseColWidth="10" defaultRowHeight="15" x14ac:dyDescent="0.25"/>
  <cols>
    <col min="1" max="1" width="45.7109375" bestFit="1" customWidth="1"/>
    <col min="2" max="2" width="26" bestFit="1" customWidth="1"/>
    <col min="3" max="3" width="28.28515625" bestFit="1" customWidth="1"/>
    <col min="4" max="4" width="24.42578125" bestFit="1" customWidth="1"/>
    <col min="5" max="5" width="19.7109375" bestFit="1" customWidth="1"/>
    <col min="6" max="6" width="17.7109375" bestFit="1" customWidth="1"/>
    <col min="7" max="7" width="21.85546875" bestFit="1" customWidth="1"/>
    <col min="8" max="8" width="14.42578125" bestFit="1" customWidth="1"/>
    <col min="9" max="9" width="11.5703125" bestFit="1" customWidth="1"/>
    <col min="10" max="10" width="24.85546875" bestFit="1" customWidth="1"/>
  </cols>
  <sheetData>
    <row r="1" spans="1:10" ht="38.25" customHeight="1" x14ac:dyDescent="0.25">
      <c r="A1" s="155" t="s">
        <v>246</v>
      </c>
      <c r="B1" s="155"/>
      <c r="C1" s="155"/>
      <c r="D1" s="155"/>
      <c r="E1" s="155"/>
      <c r="F1" s="155"/>
      <c r="G1" s="155"/>
      <c r="H1" s="155"/>
      <c r="I1" s="155"/>
      <c r="J1" s="155"/>
    </row>
    <row r="2" spans="1:10" x14ac:dyDescent="0.25">
      <c r="A2" s="2" t="s">
        <v>182</v>
      </c>
      <c r="B2" s="1"/>
      <c r="C2" s="1"/>
      <c r="D2" s="1"/>
      <c r="E2" s="1"/>
      <c r="F2" s="1"/>
      <c r="G2" s="1"/>
      <c r="H2" s="1"/>
      <c r="I2" s="1"/>
      <c r="J2" s="1"/>
    </row>
    <row r="3" spans="1:10" x14ac:dyDescent="0.25">
      <c r="A3" s="189" t="s">
        <v>183</v>
      </c>
      <c r="B3" s="190"/>
      <c r="C3" s="190"/>
      <c r="D3" s="190"/>
      <c r="E3" s="190"/>
      <c r="F3" s="190"/>
      <c r="G3" s="190"/>
      <c r="H3" s="190"/>
      <c r="I3" s="191"/>
      <c r="J3" s="51" t="s">
        <v>0</v>
      </c>
    </row>
    <row r="4" spans="1:10" ht="24.75" x14ac:dyDescent="0.25">
      <c r="A4" s="52" t="s">
        <v>184</v>
      </c>
      <c r="B4" s="52" t="s">
        <v>185</v>
      </c>
      <c r="C4" s="52" t="s">
        <v>186</v>
      </c>
      <c r="D4" s="52" t="s">
        <v>187</v>
      </c>
      <c r="E4" s="52" t="s">
        <v>188</v>
      </c>
      <c r="F4" s="52" t="s">
        <v>189</v>
      </c>
      <c r="G4" s="52" t="s">
        <v>190</v>
      </c>
      <c r="H4" s="52" t="s">
        <v>191</v>
      </c>
      <c r="I4" s="52" t="s">
        <v>192</v>
      </c>
      <c r="J4" s="52" t="s">
        <v>247</v>
      </c>
    </row>
    <row r="5" spans="1:10" x14ac:dyDescent="0.25">
      <c r="A5" s="35" t="s">
        <v>0</v>
      </c>
      <c r="B5" s="35" t="s">
        <v>0</v>
      </c>
      <c r="C5" s="35" t="s">
        <v>0</v>
      </c>
      <c r="D5" s="35" t="s">
        <v>0</v>
      </c>
      <c r="E5" s="35" t="s">
        <v>0</v>
      </c>
      <c r="F5" s="35" t="s">
        <v>0</v>
      </c>
      <c r="G5" s="35" t="s">
        <v>0</v>
      </c>
      <c r="H5" s="35" t="s">
        <v>0</v>
      </c>
      <c r="I5" s="35" t="s">
        <v>0</v>
      </c>
      <c r="J5" s="35" t="s">
        <v>0</v>
      </c>
    </row>
    <row r="6" spans="1:10" x14ac:dyDescent="0.25">
      <c r="A6" s="192" t="s">
        <v>193</v>
      </c>
      <c r="B6" s="193"/>
      <c r="C6" s="193"/>
      <c r="D6" s="193"/>
      <c r="E6" s="193"/>
      <c r="F6" s="193"/>
      <c r="G6" s="193"/>
      <c r="H6" s="193"/>
      <c r="I6" s="194"/>
      <c r="J6" s="46" t="s">
        <v>0</v>
      </c>
    </row>
    <row r="7" spans="1:10" x14ac:dyDescent="0.25">
      <c r="A7" s="192" t="s">
        <v>194</v>
      </c>
      <c r="B7" s="193"/>
      <c r="C7" s="193"/>
      <c r="D7" s="193"/>
      <c r="E7" s="193"/>
      <c r="F7" s="193"/>
      <c r="G7" s="193"/>
      <c r="H7" s="193"/>
      <c r="I7" s="194"/>
      <c r="J7" s="46" t="s">
        <v>0</v>
      </c>
    </row>
    <row r="8" spans="1:10" x14ac:dyDescent="0.25">
      <c r="A8" s="195" t="s">
        <v>195</v>
      </c>
      <c r="B8" s="196"/>
      <c r="C8" s="196"/>
      <c r="D8" s="196"/>
      <c r="E8" s="196"/>
      <c r="F8" s="196"/>
      <c r="G8" s="196"/>
      <c r="H8" s="196"/>
      <c r="I8" s="197"/>
      <c r="J8" s="53" t="s">
        <v>0</v>
      </c>
    </row>
    <row r="9" spans="1:10" x14ac:dyDescent="0.25">
      <c r="A9" s="3" t="s">
        <v>0</v>
      </c>
      <c r="B9" s="1"/>
      <c r="C9" s="1"/>
      <c r="D9" s="1"/>
      <c r="E9" s="1"/>
      <c r="F9" s="1"/>
      <c r="G9" s="1"/>
      <c r="H9" s="1"/>
      <c r="I9" s="1"/>
      <c r="J9" s="1"/>
    </row>
    <row r="10" spans="1:10" x14ac:dyDescent="0.25">
      <c r="A10" s="2" t="s">
        <v>0</v>
      </c>
      <c r="B10" s="1"/>
      <c r="C10" s="1"/>
      <c r="D10" s="1"/>
      <c r="E10" s="1"/>
      <c r="F10" s="1"/>
      <c r="G10" s="1"/>
      <c r="H10" s="1"/>
      <c r="I10" s="1"/>
      <c r="J10" s="1"/>
    </row>
    <row r="11" spans="1:10" ht="64.5" x14ac:dyDescent="0.25">
      <c r="A11" s="2" t="s">
        <v>196</v>
      </c>
      <c r="B11" s="1"/>
      <c r="C11" s="1"/>
      <c r="D11" s="1"/>
      <c r="E11" s="1"/>
      <c r="F11" s="1"/>
      <c r="G11" s="1"/>
      <c r="H11" s="1"/>
      <c r="I11" s="1"/>
      <c r="J11" s="1"/>
    </row>
    <row r="12" spans="1:10" x14ac:dyDescent="0.25">
      <c r="A12" s="3" t="s">
        <v>0</v>
      </c>
      <c r="B12" s="1"/>
      <c r="C12" s="1"/>
      <c r="D12" s="1"/>
      <c r="E12" s="1"/>
      <c r="F12" s="1"/>
      <c r="G12" s="1"/>
      <c r="H12" s="1"/>
      <c r="I12" s="1"/>
      <c r="J12" s="1"/>
    </row>
    <row r="13" spans="1:10" x14ac:dyDescent="0.25">
      <c r="A13" s="186" t="s">
        <v>197</v>
      </c>
      <c r="B13" s="187"/>
      <c r="C13" s="187"/>
      <c r="D13" s="187"/>
      <c r="E13" s="187"/>
      <c r="F13" s="187"/>
      <c r="G13" s="188"/>
      <c r="H13" s="1"/>
      <c r="I13" s="1"/>
      <c r="J13" s="1"/>
    </row>
    <row r="14" spans="1:10" x14ac:dyDescent="0.25">
      <c r="A14" s="54">
        <v>9100</v>
      </c>
      <c r="B14" s="55">
        <v>9200</v>
      </c>
      <c r="C14" s="55">
        <v>9300</v>
      </c>
      <c r="D14" s="55">
        <v>9400</v>
      </c>
      <c r="E14" s="55">
        <v>9500</v>
      </c>
      <c r="F14" s="55">
        <v>9600</v>
      </c>
      <c r="G14" s="55" t="s">
        <v>198</v>
      </c>
      <c r="H14" s="1"/>
      <c r="I14" s="1"/>
      <c r="J14" s="1"/>
    </row>
    <row r="15" spans="1:10" ht="26.25" x14ac:dyDescent="0.25">
      <c r="A15" s="56" t="s">
        <v>199</v>
      </c>
      <c r="B15" s="57" t="s">
        <v>200</v>
      </c>
      <c r="C15" s="57" t="s">
        <v>201</v>
      </c>
      <c r="D15" s="57" t="s">
        <v>202</v>
      </c>
      <c r="E15" s="57" t="s">
        <v>203</v>
      </c>
      <c r="F15" s="57" t="s">
        <v>204</v>
      </c>
      <c r="G15" s="58"/>
      <c r="H15" s="1"/>
      <c r="I15" s="1"/>
      <c r="J15" s="1"/>
    </row>
    <row r="16" spans="1:10" x14ac:dyDescent="0.25">
      <c r="A16" s="47" t="s">
        <v>0</v>
      </c>
      <c r="B16" s="48" t="s">
        <v>0</v>
      </c>
      <c r="C16" s="48" t="s">
        <v>0</v>
      </c>
      <c r="D16" s="48" t="s">
        <v>0</v>
      </c>
      <c r="E16" s="48" t="s">
        <v>0</v>
      </c>
      <c r="F16" s="48" t="s">
        <v>0</v>
      </c>
      <c r="G16" s="48" t="s">
        <v>0</v>
      </c>
      <c r="H16" s="1"/>
      <c r="I16" s="1"/>
      <c r="J16" s="1"/>
    </row>
    <row r="17" spans="1:10" x14ac:dyDescent="0.25">
      <c r="A17" s="49" t="s">
        <v>0</v>
      </c>
      <c r="B17" s="50" t="s">
        <v>0</v>
      </c>
      <c r="C17" s="50" t="s">
        <v>0</v>
      </c>
      <c r="D17" s="50" t="s">
        <v>0</v>
      </c>
      <c r="E17" s="50" t="s">
        <v>0</v>
      </c>
      <c r="F17" s="50" t="s">
        <v>0</v>
      </c>
      <c r="G17" s="50" t="s">
        <v>0</v>
      </c>
      <c r="H17" s="1"/>
      <c r="I17" s="1"/>
      <c r="J17" s="1"/>
    </row>
    <row r="19" spans="1:10" x14ac:dyDescent="0.25">
      <c r="A19" s="238" t="s">
        <v>266</v>
      </c>
    </row>
  </sheetData>
  <mergeCells count="6">
    <mergeCell ref="A13:G13"/>
    <mergeCell ref="A1:J1"/>
    <mergeCell ref="A3:I3"/>
    <mergeCell ref="A6:I6"/>
    <mergeCell ref="A7:I7"/>
    <mergeCell ref="A8:I8"/>
  </mergeCells>
  <printOptions horizontalCentered="1"/>
  <pageMargins left="0.39370078740157483" right="0.39370078740157483" top="0.74803149606299213" bottom="0.74803149606299213" header="0.31496062992125984" footer="0.31496062992125984"/>
  <pageSetup paperSize="9" scale="54"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
  <sheetViews>
    <sheetView workbookViewId="0">
      <selection sqref="A1:B3"/>
    </sheetView>
  </sheetViews>
  <sheetFormatPr baseColWidth="10" defaultRowHeight="15" x14ac:dyDescent="0.25"/>
  <cols>
    <col min="1" max="1" width="99.5703125" customWidth="1"/>
  </cols>
  <sheetData>
    <row r="1" spans="1:1" ht="25.5" x14ac:dyDescent="0.25">
      <c r="A1" s="59" t="s">
        <v>248</v>
      </c>
    </row>
    <row r="2" spans="1:1" x14ac:dyDescent="0.25">
      <c r="A2" s="2" t="s">
        <v>0</v>
      </c>
    </row>
    <row r="3" spans="1:1" x14ac:dyDescent="0.25">
      <c r="A3" s="239" t="s">
        <v>266</v>
      </c>
    </row>
    <row r="4" spans="1:1" x14ac:dyDescent="0.25">
      <c r="A4" s="60"/>
    </row>
  </sheetData>
  <printOptions horizontalCentered="1"/>
  <pageMargins left="0.39370078740157483" right="0.39370078740157483" top="0.74803149606299213" bottom="0.74803149606299213" header="0.31496062992125984" footer="0.31496062992125984"/>
  <pageSetup paperSize="9" scale="8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sqref="A1:C17"/>
    </sheetView>
  </sheetViews>
  <sheetFormatPr baseColWidth="10" defaultRowHeight="15" x14ac:dyDescent="0.25"/>
  <cols>
    <col min="1" max="1" width="5" bestFit="1" customWidth="1"/>
    <col min="2" max="2" width="37.5703125" bestFit="1" customWidth="1"/>
    <col min="3" max="3" width="19.7109375" bestFit="1" customWidth="1"/>
  </cols>
  <sheetData>
    <row r="1" spans="1:3" ht="78.75" customHeight="1" x14ac:dyDescent="0.25">
      <c r="A1" s="111" t="s">
        <v>249</v>
      </c>
      <c r="B1" s="111"/>
      <c r="C1" s="111"/>
    </row>
    <row r="2" spans="1:3" x14ac:dyDescent="0.25">
      <c r="A2" s="2" t="s">
        <v>0</v>
      </c>
      <c r="B2" s="1"/>
      <c r="C2" s="1"/>
    </row>
    <row r="3" spans="1:3" ht="35.25" customHeight="1" x14ac:dyDescent="0.25">
      <c r="A3" s="111" t="s">
        <v>250</v>
      </c>
      <c r="B3" s="111"/>
      <c r="C3" s="111"/>
    </row>
    <row r="4" spans="1:3" x14ac:dyDescent="0.25">
      <c r="A4" s="2" t="s">
        <v>0</v>
      </c>
      <c r="B4" s="1"/>
      <c r="C4" s="1"/>
    </row>
    <row r="5" spans="1:3" x14ac:dyDescent="0.25">
      <c r="A5" s="198" t="s">
        <v>15</v>
      </c>
      <c r="B5" s="199"/>
      <c r="C5" s="91" t="s">
        <v>2</v>
      </c>
    </row>
    <row r="6" spans="1:3" x14ac:dyDescent="0.25">
      <c r="A6" s="91">
        <v>3000</v>
      </c>
      <c r="B6" s="91" t="s">
        <v>34</v>
      </c>
      <c r="C6" s="100"/>
    </row>
    <row r="7" spans="1:3" x14ac:dyDescent="0.25">
      <c r="A7" s="92">
        <v>3700</v>
      </c>
      <c r="B7" s="92" t="s">
        <v>51</v>
      </c>
      <c r="C7" s="101"/>
    </row>
    <row r="8" spans="1:3" x14ac:dyDescent="0.25">
      <c r="A8" s="4">
        <v>371</v>
      </c>
      <c r="B8" s="4" t="s">
        <v>52</v>
      </c>
      <c r="C8" s="243">
        <v>9000</v>
      </c>
    </row>
    <row r="9" spans="1:3" x14ac:dyDescent="0.25">
      <c r="A9" s="4">
        <v>372</v>
      </c>
      <c r="B9" s="4" t="s">
        <v>53</v>
      </c>
      <c r="C9" s="243">
        <v>7000</v>
      </c>
    </row>
    <row r="10" spans="1:3" x14ac:dyDescent="0.25">
      <c r="A10" s="4">
        <v>373</v>
      </c>
      <c r="B10" s="4" t="s">
        <v>54</v>
      </c>
      <c r="C10" s="243"/>
    </row>
    <row r="11" spans="1:3" x14ac:dyDescent="0.25">
      <c r="A11" s="4">
        <v>374</v>
      </c>
      <c r="B11" s="4" t="s">
        <v>55</v>
      </c>
      <c r="C11" s="243"/>
    </row>
    <row r="12" spans="1:3" x14ac:dyDescent="0.25">
      <c r="A12" s="4">
        <v>375</v>
      </c>
      <c r="B12" s="4" t="s">
        <v>56</v>
      </c>
      <c r="C12" s="244">
        <v>10500</v>
      </c>
    </row>
    <row r="13" spans="1:3" x14ac:dyDescent="0.25">
      <c r="A13" s="4">
        <v>376</v>
      </c>
      <c r="B13" s="4" t="s">
        <v>57</v>
      </c>
      <c r="C13" s="244">
        <v>5000</v>
      </c>
    </row>
    <row r="14" spans="1:3" x14ac:dyDescent="0.25">
      <c r="A14" s="4">
        <v>377</v>
      </c>
      <c r="B14" s="4" t="s">
        <v>58</v>
      </c>
      <c r="C14" s="244" t="s">
        <v>0</v>
      </c>
    </row>
    <row r="15" spans="1:3" x14ac:dyDescent="0.25">
      <c r="A15" s="4">
        <v>378</v>
      </c>
      <c r="B15" s="4" t="s">
        <v>59</v>
      </c>
      <c r="C15" s="244" t="s">
        <v>0</v>
      </c>
    </row>
    <row r="16" spans="1:3" x14ac:dyDescent="0.25">
      <c r="A16" s="4">
        <v>379</v>
      </c>
      <c r="B16" s="4" t="s">
        <v>60</v>
      </c>
      <c r="C16" s="244">
        <v>22500</v>
      </c>
    </row>
    <row r="17" spans="1:3" x14ac:dyDescent="0.25">
      <c r="A17" s="200" t="s">
        <v>85</v>
      </c>
      <c r="B17" s="201"/>
      <c r="C17" s="245">
        <f>SUM(C8:C16)</f>
        <v>54000</v>
      </c>
    </row>
  </sheetData>
  <mergeCells count="4">
    <mergeCell ref="A5:B5"/>
    <mergeCell ref="A17:B17"/>
    <mergeCell ref="A1:C1"/>
    <mergeCell ref="A3:C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sqref="A1:C1"/>
    </sheetView>
  </sheetViews>
  <sheetFormatPr baseColWidth="10" defaultRowHeight="15" x14ac:dyDescent="0.25"/>
  <cols>
    <col min="1" max="1" width="10.85546875" customWidth="1"/>
    <col min="2" max="2" width="45" bestFit="1" customWidth="1"/>
    <col min="3" max="3" width="19.7109375" bestFit="1" customWidth="1"/>
  </cols>
  <sheetData>
    <row r="1" spans="1:3" ht="57.75" customHeight="1" x14ac:dyDescent="0.25">
      <c r="A1" s="111" t="s">
        <v>226</v>
      </c>
      <c r="B1" s="111"/>
      <c r="C1" s="111"/>
    </row>
    <row r="2" spans="1:3" x14ac:dyDescent="0.25">
      <c r="A2" s="2" t="s">
        <v>0</v>
      </c>
      <c r="B2" s="1"/>
      <c r="C2" s="1"/>
    </row>
    <row r="3" spans="1:3" x14ac:dyDescent="0.25">
      <c r="A3" s="113" t="s">
        <v>257</v>
      </c>
      <c r="B3" s="113"/>
      <c r="C3" s="113"/>
    </row>
    <row r="4" spans="1:3" x14ac:dyDescent="0.25">
      <c r="A4" s="3" t="s">
        <v>0</v>
      </c>
      <c r="B4" s="1"/>
      <c r="C4" s="1"/>
    </row>
    <row r="5" spans="1:3" x14ac:dyDescent="0.25">
      <c r="A5" s="109" t="s">
        <v>1</v>
      </c>
      <c r="B5" s="110"/>
      <c r="C5" s="9" t="s">
        <v>2</v>
      </c>
    </row>
    <row r="6" spans="1:3" x14ac:dyDescent="0.25">
      <c r="A6" s="7">
        <v>1</v>
      </c>
      <c r="B6" s="7" t="s">
        <v>10</v>
      </c>
      <c r="C6" s="215">
        <v>11040174</v>
      </c>
    </row>
    <row r="7" spans="1:3" x14ac:dyDescent="0.25">
      <c r="A7" s="7">
        <v>2</v>
      </c>
      <c r="B7" s="7" t="s">
        <v>11</v>
      </c>
      <c r="C7" s="215"/>
    </row>
    <row r="8" spans="1:3" x14ac:dyDescent="0.25">
      <c r="A8" s="7">
        <v>3</v>
      </c>
      <c r="B8" s="7" t="s">
        <v>12</v>
      </c>
      <c r="C8" s="215" t="s">
        <v>0</v>
      </c>
    </row>
    <row r="9" spans="1:3" x14ac:dyDescent="0.25">
      <c r="A9" s="7">
        <v>4</v>
      </c>
      <c r="B9" s="7" t="s">
        <v>13</v>
      </c>
      <c r="C9" s="215" t="s">
        <v>0</v>
      </c>
    </row>
    <row r="10" spans="1:3" x14ac:dyDescent="0.25">
      <c r="A10" s="7">
        <v>5</v>
      </c>
      <c r="B10" s="7" t="s">
        <v>14</v>
      </c>
      <c r="C10" s="216" t="s">
        <v>0</v>
      </c>
    </row>
    <row r="11" spans="1:3" x14ac:dyDescent="0.25">
      <c r="A11" s="109" t="s">
        <v>9</v>
      </c>
      <c r="B11" s="110"/>
      <c r="C11" s="214">
        <f>SUM(C6:C10)</f>
        <v>11040174</v>
      </c>
    </row>
    <row r="12" spans="1:3" x14ac:dyDescent="0.25">
      <c r="A12" s="2" t="s">
        <v>0</v>
      </c>
      <c r="B12" s="1"/>
      <c r="C12" s="1"/>
    </row>
    <row r="13" spans="1:3" x14ac:dyDescent="0.25">
      <c r="A13" s="1"/>
      <c r="B13" s="1"/>
      <c r="C13" s="1"/>
    </row>
    <row r="14" spans="1:3" ht="51" customHeight="1" x14ac:dyDescent="0.25">
      <c r="A14" s="112"/>
      <c r="B14" s="112"/>
      <c r="C14" s="112"/>
    </row>
    <row r="15" spans="1:3" x14ac:dyDescent="0.25">
      <c r="A15" s="8" t="s">
        <v>0</v>
      </c>
      <c r="B15" s="1"/>
      <c r="C15" s="1"/>
    </row>
  </sheetData>
  <mergeCells count="5">
    <mergeCell ref="A5:B5"/>
    <mergeCell ref="A11:B11"/>
    <mergeCell ref="A1:C1"/>
    <mergeCell ref="A14:C14"/>
    <mergeCell ref="A3:C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workbookViewId="0">
      <selection activeCell="A2" sqref="A2:H15"/>
    </sheetView>
  </sheetViews>
  <sheetFormatPr baseColWidth="10" defaultRowHeight="15" x14ac:dyDescent="0.25"/>
  <cols>
    <col min="1" max="1" width="45" bestFit="1" customWidth="1"/>
    <col min="2" max="2" width="21" bestFit="1" customWidth="1"/>
    <col min="3" max="3" width="33.85546875" bestFit="1" customWidth="1"/>
    <col min="4" max="4" width="11.5703125" bestFit="1" customWidth="1"/>
    <col min="5" max="5" width="33.5703125" bestFit="1" customWidth="1"/>
    <col min="6" max="6" width="11.5703125" bestFit="1" customWidth="1"/>
    <col min="7" max="7" width="20.85546875" bestFit="1" customWidth="1"/>
    <col min="8" max="8" width="24" bestFit="1" customWidth="1"/>
  </cols>
  <sheetData>
    <row r="1" spans="1:8" x14ac:dyDescent="0.25">
      <c r="A1" s="2" t="s">
        <v>0</v>
      </c>
      <c r="B1" s="1"/>
      <c r="C1" s="1"/>
      <c r="D1" s="1"/>
      <c r="E1" s="1"/>
      <c r="F1" s="1"/>
      <c r="G1" s="1"/>
      <c r="H1" s="1"/>
    </row>
    <row r="2" spans="1:8" ht="27.75" customHeight="1" x14ac:dyDescent="0.25">
      <c r="A2" s="111" t="s">
        <v>254</v>
      </c>
      <c r="B2" s="111"/>
      <c r="C2" s="111"/>
      <c r="D2" s="111"/>
      <c r="E2" s="111"/>
      <c r="F2" s="111"/>
      <c r="G2" s="111"/>
      <c r="H2" s="111"/>
    </row>
    <row r="3" spans="1:8" ht="15.75" thickBot="1" x14ac:dyDescent="0.3">
      <c r="A3" s="2" t="s">
        <v>0</v>
      </c>
      <c r="B3" s="1"/>
      <c r="C3" s="1"/>
      <c r="D3" s="1"/>
      <c r="E3" s="1"/>
      <c r="F3" s="1"/>
      <c r="G3" s="1"/>
      <c r="H3" s="1"/>
    </row>
    <row r="4" spans="1:8" x14ac:dyDescent="0.25">
      <c r="A4" s="202" t="s">
        <v>251</v>
      </c>
      <c r="B4" s="203"/>
      <c r="C4" s="206" t="s">
        <v>252</v>
      </c>
      <c r="D4" s="207"/>
      <c r="E4" s="206" t="s">
        <v>253</v>
      </c>
      <c r="F4" s="208"/>
      <c r="G4" s="208"/>
      <c r="H4" s="207"/>
    </row>
    <row r="5" spans="1:8" ht="25.5" x14ac:dyDescent="0.25">
      <c r="A5" s="204"/>
      <c r="B5" s="205"/>
      <c r="C5" s="62" t="s">
        <v>205</v>
      </c>
      <c r="D5" s="63" t="s">
        <v>109</v>
      </c>
      <c r="E5" s="62" t="s">
        <v>206</v>
      </c>
      <c r="F5" s="61" t="s">
        <v>109</v>
      </c>
      <c r="G5" s="61" t="s">
        <v>207</v>
      </c>
      <c r="H5" s="63" t="s">
        <v>208</v>
      </c>
    </row>
    <row r="6" spans="1:8" x14ac:dyDescent="0.25">
      <c r="A6" s="69"/>
      <c r="B6" s="70" t="s">
        <v>0</v>
      </c>
      <c r="C6" s="64" t="s">
        <v>85</v>
      </c>
      <c r="D6" s="65" t="s">
        <v>85</v>
      </c>
      <c r="E6" s="64" t="s">
        <v>209</v>
      </c>
      <c r="F6" s="35" t="s">
        <v>209</v>
      </c>
      <c r="G6" s="35" t="s">
        <v>85</v>
      </c>
      <c r="H6" s="65" t="s">
        <v>85</v>
      </c>
    </row>
    <row r="7" spans="1:8" x14ac:dyDescent="0.25">
      <c r="A7" s="69" t="s">
        <v>0</v>
      </c>
      <c r="B7" s="71" t="s">
        <v>210</v>
      </c>
      <c r="C7" s="64" t="s">
        <v>152</v>
      </c>
      <c r="D7" s="65" t="s">
        <v>109</v>
      </c>
      <c r="E7" s="64" t="s">
        <v>211</v>
      </c>
      <c r="F7" s="35" t="s">
        <v>212</v>
      </c>
      <c r="G7" s="35" t="s">
        <v>152</v>
      </c>
      <c r="H7" s="65" t="s">
        <v>152</v>
      </c>
    </row>
    <row r="8" spans="1:8" x14ac:dyDescent="0.25">
      <c r="A8" s="69" t="s">
        <v>0</v>
      </c>
      <c r="B8" s="71" t="s">
        <v>213</v>
      </c>
      <c r="C8" s="64" t="s">
        <v>0</v>
      </c>
      <c r="D8" s="65" t="s">
        <v>0</v>
      </c>
      <c r="E8" s="64" t="s">
        <v>0</v>
      </c>
      <c r="F8" s="35" t="s">
        <v>0</v>
      </c>
      <c r="G8" s="35" t="s">
        <v>0</v>
      </c>
      <c r="H8" s="65" t="s">
        <v>0</v>
      </c>
    </row>
    <row r="9" spans="1:8" x14ac:dyDescent="0.25">
      <c r="A9" s="69" t="s">
        <v>214</v>
      </c>
      <c r="B9" s="70" t="s">
        <v>214</v>
      </c>
      <c r="C9" s="64" t="s">
        <v>85</v>
      </c>
      <c r="D9" s="65" t="s">
        <v>85</v>
      </c>
      <c r="E9" s="64" t="s">
        <v>209</v>
      </c>
      <c r="F9" s="35" t="s">
        <v>209</v>
      </c>
      <c r="G9" s="35" t="s">
        <v>85</v>
      </c>
      <c r="H9" s="65" t="s">
        <v>85</v>
      </c>
    </row>
    <row r="10" spans="1:8" ht="15.75" thickBot="1" x14ac:dyDescent="0.3">
      <c r="A10" s="209" t="s">
        <v>85</v>
      </c>
      <c r="B10" s="210"/>
      <c r="C10" s="66" t="s">
        <v>85</v>
      </c>
      <c r="D10" s="67" t="s">
        <v>85</v>
      </c>
      <c r="E10" s="66" t="s">
        <v>209</v>
      </c>
      <c r="F10" s="68" t="s">
        <v>209</v>
      </c>
      <c r="G10" s="68" t="s">
        <v>85</v>
      </c>
      <c r="H10" s="67" t="s">
        <v>85</v>
      </c>
    </row>
    <row r="11" spans="1:8" x14ac:dyDescent="0.25">
      <c r="A11" s="2" t="s">
        <v>0</v>
      </c>
      <c r="B11" s="1"/>
      <c r="C11" s="1"/>
      <c r="D11" s="1"/>
      <c r="E11" s="1"/>
      <c r="F11" s="1"/>
      <c r="G11" s="1"/>
      <c r="H11" s="1"/>
    </row>
    <row r="12" spans="1:8" x14ac:dyDescent="0.25">
      <c r="A12" s="2" t="s">
        <v>0</v>
      </c>
      <c r="B12" s="1"/>
      <c r="C12" s="1"/>
      <c r="D12" s="1"/>
      <c r="E12" s="1"/>
      <c r="F12" s="1"/>
      <c r="G12" s="1"/>
      <c r="H12" s="1"/>
    </row>
    <row r="13" spans="1:8" x14ac:dyDescent="0.25">
      <c r="A13" s="155" t="s">
        <v>255</v>
      </c>
      <c r="B13" s="155"/>
      <c r="C13" s="155"/>
      <c r="D13" s="155"/>
      <c r="E13" s="155"/>
      <c r="F13" s="155"/>
      <c r="G13" s="155"/>
      <c r="H13" s="155"/>
    </row>
    <row r="14" spans="1:8" x14ac:dyDescent="0.25">
      <c r="A14" s="2" t="s">
        <v>0</v>
      </c>
      <c r="B14" s="1"/>
      <c r="C14" s="1"/>
      <c r="D14" s="1"/>
      <c r="E14" s="1"/>
      <c r="F14" s="1"/>
      <c r="G14" s="1"/>
      <c r="H14" s="1"/>
    </row>
    <row r="15" spans="1:8" x14ac:dyDescent="0.25">
      <c r="A15" s="246" t="s">
        <v>266</v>
      </c>
    </row>
  </sheetData>
  <mergeCells count="6">
    <mergeCell ref="A2:H2"/>
    <mergeCell ref="A13:H13"/>
    <mergeCell ref="A4:B5"/>
    <mergeCell ref="C4:D4"/>
    <mergeCell ref="E4:H4"/>
    <mergeCell ref="A10:B10"/>
  </mergeCells>
  <pageMargins left="0.7" right="0.7" top="0.75" bottom="0.75" header="0.3" footer="0.3"/>
  <pageSetup paperSize="9" scale="6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election sqref="A1:D7"/>
    </sheetView>
  </sheetViews>
  <sheetFormatPr baseColWidth="10" defaultColWidth="20.85546875" defaultRowHeight="15" x14ac:dyDescent="0.25"/>
  <cols>
    <col min="1" max="1" width="11.42578125" customWidth="1"/>
    <col min="2" max="2" width="61" bestFit="1" customWidth="1"/>
    <col min="3" max="3" width="14.140625" bestFit="1" customWidth="1"/>
    <col min="4" max="4" width="10.28515625" customWidth="1"/>
  </cols>
  <sheetData>
    <row r="1" spans="1:5" x14ac:dyDescent="0.25">
      <c r="A1" s="211" t="s">
        <v>298</v>
      </c>
      <c r="B1" s="211"/>
      <c r="C1" s="212"/>
      <c r="D1" s="212"/>
      <c r="E1" s="78"/>
    </row>
    <row r="2" spans="1:5" x14ac:dyDescent="0.25">
      <c r="A2" s="211" t="s">
        <v>215</v>
      </c>
      <c r="B2" s="211"/>
      <c r="C2" s="212"/>
      <c r="D2" s="212"/>
    </row>
    <row r="3" spans="1:5" x14ac:dyDescent="0.25">
      <c r="A3" s="72" t="s">
        <v>216</v>
      </c>
      <c r="B3" s="72" t="s">
        <v>217</v>
      </c>
      <c r="C3" s="72" t="s">
        <v>218</v>
      </c>
      <c r="D3" s="72" t="s">
        <v>219</v>
      </c>
    </row>
    <row r="4" spans="1:5" x14ac:dyDescent="0.25">
      <c r="A4" s="247">
        <v>918801</v>
      </c>
      <c r="B4" t="s">
        <v>294</v>
      </c>
      <c r="C4" s="222">
        <v>10133733</v>
      </c>
      <c r="D4">
        <v>1100118</v>
      </c>
    </row>
    <row r="5" spans="1:5" x14ac:dyDescent="0.25">
      <c r="A5" s="247">
        <v>918802</v>
      </c>
      <c r="B5" t="s">
        <v>295</v>
      </c>
      <c r="C5" s="222">
        <v>274044.3</v>
      </c>
      <c r="D5">
        <v>1100118</v>
      </c>
    </row>
    <row r="6" spans="1:5" x14ac:dyDescent="0.25">
      <c r="A6" s="247">
        <v>918803</v>
      </c>
      <c r="B6" t="s">
        <v>296</v>
      </c>
      <c r="C6" s="222">
        <v>632396.69999999995</v>
      </c>
      <c r="D6">
        <v>1100118</v>
      </c>
    </row>
    <row r="7" spans="1:5" x14ac:dyDescent="0.25">
      <c r="A7" s="247">
        <v>918805</v>
      </c>
      <c r="B7" t="s">
        <v>297</v>
      </c>
      <c r="C7" s="222">
        <v>0</v>
      </c>
      <c r="D7">
        <v>1100118</v>
      </c>
    </row>
    <row r="8" spans="1:5" x14ac:dyDescent="0.25">
      <c r="C8" s="95"/>
    </row>
  </sheetData>
  <mergeCells count="2">
    <mergeCell ref="A1:D1"/>
    <mergeCell ref="A2:D2"/>
  </mergeCells>
  <pageMargins left="0.7" right="0.7" top="0.75" bottom="0.75" header="0.3" footer="0.3"/>
  <pageSetup paperSize="9" scale="9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9"/>
  <sheetViews>
    <sheetView workbookViewId="0">
      <selection sqref="A1:F1"/>
    </sheetView>
  </sheetViews>
  <sheetFormatPr baseColWidth="10" defaultRowHeight="15" x14ac:dyDescent="0.25"/>
  <cols>
    <col min="2" max="2" width="44.42578125" bestFit="1" customWidth="1"/>
    <col min="3" max="3" width="14.42578125" style="222" customWidth="1"/>
    <col min="5" max="5" width="19.5703125" customWidth="1"/>
    <col min="6" max="6" width="14.5703125" customWidth="1"/>
  </cols>
  <sheetData>
    <row r="1" spans="1:6" x14ac:dyDescent="0.25">
      <c r="A1" s="211" t="s">
        <v>298</v>
      </c>
      <c r="B1" s="211"/>
      <c r="C1" s="211"/>
      <c r="D1" s="211"/>
      <c r="E1" s="211"/>
      <c r="F1" s="211"/>
    </row>
    <row r="2" spans="1:6" x14ac:dyDescent="0.25">
      <c r="A2" s="211" t="s">
        <v>224</v>
      </c>
      <c r="B2" s="211"/>
      <c r="C2" s="211"/>
      <c r="D2" s="211"/>
      <c r="E2" s="211"/>
      <c r="F2" s="211"/>
    </row>
    <row r="3" spans="1:6" x14ac:dyDescent="0.25">
      <c r="A3" s="73" t="s">
        <v>220</v>
      </c>
      <c r="B3" s="74" t="s">
        <v>217</v>
      </c>
      <c r="C3" s="248" t="s">
        <v>218</v>
      </c>
      <c r="D3" s="75" t="s">
        <v>221</v>
      </c>
      <c r="E3" s="76" t="s">
        <v>222</v>
      </c>
      <c r="F3" s="77" t="s">
        <v>223</v>
      </c>
    </row>
    <row r="4" spans="1:6" x14ac:dyDescent="0.25">
      <c r="A4" t="s">
        <v>309</v>
      </c>
      <c r="C4" s="222">
        <f>+C5+C30+C48+C75+C93</f>
        <v>11040174</v>
      </c>
      <c r="D4">
        <v>1100118</v>
      </c>
      <c r="E4" s="96" t="s">
        <v>92</v>
      </c>
    </row>
    <row r="5" spans="1:6" x14ac:dyDescent="0.25">
      <c r="A5" t="s">
        <v>311</v>
      </c>
      <c r="B5" t="s">
        <v>310</v>
      </c>
      <c r="C5" s="222">
        <f>+C6</f>
        <v>1540640.83</v>
      </c>
      <c r="D5">
        <v>1100118</v>
      </c>
      <c r="E5" s="96" t="s">
        <v>92</v>
      </c>
    </row>
    <row r="6" spans="1:6" x14ac:dyDescent="0.25">
      <c r="A6" t="s">
        <v>300</v>
      </c>
      <c r="B6" t="s">
        <v>299</v>
      </c>
      <c r="C6" s="222">
        <f>SUM(C7:C29)</f>
        <v>1540640.83</v>
      </c>
      <c r="D6">
        <v>1100118</v>
      </c>
      <c r="E6" s="96" t="s">
        <v>92</v>
      </c>
    </row>
    <row r="7" spans="1:6" x14ac:dyDescent="0.25">
      <c r="A7" t="s">
        <v>301</v>
      </c>
      <c r="B7" t="s">
        <v>302</v>
      </c>
      <c r="C7" s="222">
        <v>974082.45</v>
      </c>
      <c r="D7">
        <v>1100118</v>
      </c>
      <c r="E7">
        <v>1</v>
      </c>
      <c r="F7">
        <v>2111</v>
      </c>
    </row>
    <row r="8" spans="1:6" x14ac:dyDescent="0.25">
      <c r="A8" t="s">
        <v>303</v>
      </c>
      <c r="B8" t="s">
        <v>304</v>
      </c>
      <c r="C8" s="222">
        <v>32093.84</v>
      </c>
      <c r="D8">
        <v>1100118</v>
      </c>
      <c r="E8">
        <v>1</v>
      </c>
      <c r="F8">
        <v>2111</v>
      </c>
    </row>
    <row r="9" spans="1:6" x14ac:dyDescent="0.25">
      <c r="A9" t="s">
        <v>305</v>
      </c>
      <c r="B9" t="s">
        <v>306</v>
      </c>
      <c r="C9" s="222">
        <v>135289.23000000001</v>
      </c>
      <c r="D9">
        <v>1100118</v>
      </c>
      <c r="E9">
        <v>1</v>
      </c>
      <c r="F9">
        <v>2111</v>
      </c>
    </row>
    <row r="10" spans="1:6" x14ac:dyDescent="0.25">
      <c r="A10" t="s">
        <v>307</v>
      </c>
      <c r="B10" t="s">
        <v>272</v>
      </c>
      <c r="C10" s="222">
        <v>148297</v>
      </c>
      <c r="D10">
        <v>1100118</v>
      </c>
      <c r="E10">
        <v>1</v>
      </c>
      <c r="F10">
        <v>2111</v>
      </c>
    </row>
    <row r="11" spans="1:6" x14ac:dyDescent="0.25">
      <c r="A11" t="s">
        <v>308</v>
      </c>
      <c r="B11" t="s">
        <v>273</v>
      </c>
      <c r="C11" s="222">
        <v>59849</v>
      </c>
      <c r="D11">
        <v>1100118</v>
      </c>
      <c r="E11">
        <v>1</v>
      </c>
      <c r="F11">
        <v>2111</v>
      </c>
    </row>
    <row r="12" spans="1:6" x14ac:dyDescent="0.25">
      <c r="A12" t="s">
        <v>315</v>
      </c>
      <c r="B12" t="s">
        <v>316</v>
      </c>
      <c r="C12" s="222">
        <v>30000</v>
      </c>
      <c r="D12">
        <v>1100118</v>
      </c>
      <c r="E12">
        <v>1</v>
      </c>
      <c r="F12">
        <v>2112</v>
      </c>
    </row>
    <row r="13" spans="1:6" x14ac:dyDescent="0.25">
      <c r="A13" t="s">
        <v>317</v>
      </c>
      <c r="B13" t="s">
        <v>278</v>
      </c>
      <c r="C13" s="222">
        <v>4500</v>
      </c>
      <c r="D13">
        <v>1100118</v>
      </c>
      <c r="E13">
        <v>1</v>
      </c>
      <c r="F13">
        <v>2112</v>
      </c>
    </row>
    <row r="14" spans="1:6" x14ac:dyDescent="0.25">
      <c r="A14" t="s">
        <v>318</v>
      </c>
      <c r="B14" t="s">
        <v>342</v>
      </c>
      <c r="C14" s="222">
        <v>1600</v>
      </c>
      <c r="D14">
        <v>1100118</v>
      </c>
      <c r="E14">
        <v>1</v>
      </c>
      <c r="F14">
        <v>2112</v>
      </c>
    </row>
    <row r="15" spans="1:6" x14ac:dyDescent="0.25">
      <c r="A15" t="s">
        <v>319</v>
      </c>
      <c r="B15" t="s">
        <v>343</v>
      </c>
      <c r="C15" s="222">
        <v>21000</v>
      </c>
      <c r="D15">
        <v>1100118</v>
      </c>
      <c r="E15">
        <v>1</v>
      </c>
      <c r="F15">
        <v>2112</v>
      </c>
    </row>
    <row r="16" spans="1:6" x14ac:dyDescent="0.25">
      <c r="A16" t="s">
        <v>320</v>
      </c>
      <c r="B16" t="s">
        <v>321</v>
      </c>
      <c r="C16" s="222">
        <v>6000</v>
      </c>
      <c r="D16">
        <v>1100118</v>
      </c>
      <c r="E16">
        <v>1</v>
      </c>
      <c r="F16">
        <v>2112</v>
      </c>
    </row>
    <row r="17" spans="1:6" x14ac:dyDescent="0.25">
      <c r="A17" t="s">
        <v>322</v>
      </c>
      <c r="B17" t="s">
        <v>323</v>
      </c>
      <c r="C17" s="222">
        <v>35000</v>
      </c>
      <c r="D17">
        <v>1100118</v>
      </c>
      <c r="E17">
        <v>1</v>
      </c>
      <c r="F17">
        <v>2112</v>
      </c>
    </row>
    <row r="18" spans="1:6" x14ac:dyDescent="0.25">
      <c r="A18" t="s">
        <v>324</v>
      </c>
      <c r="B18" t="s">
        <v>49</v>
      </c>
      <c r="C18" s="222">
        <v>4500</v>
      </c>
      <c r="D18">
        <v>1100118</v>
      </c>
      <c r="E18">
        <v>1</v>
      </c>
      <c r="F18">
        <v>2112</v>
      </c>
    </row>
    <row r="19" spans="1:6" x14ac:dyDescent="0.25">
      <c r="A19" t="s">
        <v>325</v>
      </c>
      <c r="B19" t="s">
        <v>326</v>
      </c>
      <c r="C19" s="222">
        <v>9000</v>
      </c>
      <c r="D19">
        <v>1100118</v>
      </c>
      <c r="E19">
        <v>1</v>
      </c>
      <c r="F19">
        <v>2112</v>
      </c>
    </row>
    <row r="20" spans="1:6" x14ac:dyDescent="0.25">
      <c r="A20" t="s">
        <v>327</v>
      </c>
      <c r="B20" t="s">
        <v>328</v>
      </c>
      <c r="C20" s="222">
        <v>4000</v>
      </c>
      <c r="D20">
        <v>1100118</v>
      </c>
      <c r="E20">
        <v>1</v>
      </c>
      <c r="F20">
        <v>2112</v>
      </c>
    </row>
    <row r="21" spans="1:6" x14ac:dyDescent="0.25">
      <c r="A21" t="s">
        <v>329</v>
      </c>
      <c r="B21" t="s">
        <v>330</v>
      </c>
      <c r="C21" s="222">
        <v>5000</v>
      </c>
      <c r="D21">
        <v>1100118</v>
      </c>
      <c r="E21">
        <v>1</v>
      </c>
      <c r="F21">
        <v>2112</v>
      </c>
    </row>
    <row r="22" spans="1:6" x14ac:dyDescent="0.25">
      <c r="A22" t="s">
        <v>331</v>
      </c>
      <c r="B22" t="s">
        <v>284</v>
      </c>
      <c r="C22" s="222">
        <v>1000</v>
      </c>
      <c r="D22">
        <v>1100118</v>
      </c>
      <c r="E22">
        <v>1</v>
      </c>
      <c r="F22">
        <v>2112</v>
      </c>
    </row>
    <row r="23" spans="1:6" x14ac:dyDescent="0.25">
      <c r="A23" t="s">
        <v>332</v>
      </c>
      <c r="B23" t="s">
        <v>285</v>
      </c>
      <c r="C23" s="222">
        <v>3000</v>
      </c>
      <c r="D23">
        <v>1100118</v>
      </c>
      <c r="E23">
        <v>1</v>
      </c>
      <c r="F23">
        <v>2112</v>
      </c>
    </row>
    <row r="24" spans="1:6" x14ac:dyDescent="0.25">
      <c r="A24" t="s">
        <v>333</v>
      </c>
      <c r="B24" t="s">
        <v>334</v>
      </c>
      <c r="C24" s="222">
        <v>3500</v>
      </c>
      <c r="D24">
        <v>1100118</v>
      </c>
      <c r="E24">
        <v>1</v>
      </c>
      <c r="F24">
        <v>2112</v>
      </c>
    </row>
    <row r="25" spans="1:6" x14ac:dyDescent="0.25">
      <c r="A25" t="s">
        <v>335</v>
      </c>
      <c r="B25" t="s">
        <v>344</v>
      </c>
      <c r="C25" s="222">
        <v>5000</v>
      </c>
      <c r="D25">
        <v>1100118</v>
      </c>
      <c r="E25">
        <v>1</v>
      </c>
      <c r="F25">
        <v>2112</v>
      </c>
    </row>
    <row r="26" spans="1:6" x14ac:dyDescent="0.25">
      <c r="A26" t="s">
        <v>336</v>
      </c>
      <c r="B26" t="s">
        <v>337</v>
      </c>
      <c r="C26" s="222">
        <v>8000</v>
      </c>
      <c r="D26">
        <v>1100118</v>
      </c>
      <c r="E26">
        <v>1</v>
      </c>
      <c r="F26">
        <v>2112</v>
      </c>
    </row>
    <row r="27" spans="1:6" x14ac:dyDescent="0.25">
      <c r="A27" t="s">
        <v>338</v>
      </c>
      <c r="B27" t="s">
        <v>288</v>
      </c>
      <c r="C27" s="222">
        <v>26000</v>
      </c>
      <c r="D27">
        <v>1100118</v>
      </c>
      <c r="E27">
        <v>1</v>
      </c>
      <c r="F27">
        <v>2112</v>
      </c>
    </row>
    <row r="28" spans="1:6" x14ac:dyDescent="0.25">
      <c r="A28" t="s">
        <v>340</v>
      </c>
      <c r="B28" t="s">
        <v>289</v>
      </c>
      <c r="C28" s="222">
        <v>1100</v>
      </c>
      <c r="D28">
        <v>1100118</v>
      </c>
      <c r="E28">
        <v>1</v>
      </c>
      <c r="F28">
        <v>2112</v>
      </c>
    </row>
    <row r="29" spans="1:6" x14ac:dyDescent="0.25">
      <c r="A29" t="s">
        <v>341</v>
      </c>
      <c r="B29" t="s">
        <v>290</v>
      </c>
      <c r="C29" s="222">
        <v>22829.31</v>
      </c>
      <c r="D29">
        <v>1100118</v>
      </c>
      <c r="E29">
        <v>1</v>
      </c>
      <c r="F29">
        <v>2111</v>
      </c>
    </row>
    <row r="30" spans="1:6" x14ac:dyDescent="0.25">
      <c r="A30" t="s">
        <v>346</v>
      </c>
      <c r="B30" t="s">
        <v>345</v>
      </c>
      <c r="C30" s="222">
        <f>+C31</f>
        <v>3867059.42</v>
      </c>
      <c r="D30">
        <v>1100118</v>
      </c>
      <c r="E30" s="96" t="s">
        <v>92</v>
      </c>
    </row>
    <row r="31" spans="1:6" x14ac:dyDescent="0.25">
      <c r="A31" t="s">
        <v>347</v>
      </c>
      <c r="B31" t="s">
        <v>348</v>
      </c>
      <c r="C31" s="222">
        <f>SUM(C32:C47)</f>
        <v>3867059.42</v>
      </c>
      <c r="D31">
        <v>1100118</v>
      </c>
      <c r="E31" s="96" t="s">
        <v>92</v>
      </c>
    </row>
    <row r="32" spans="1:6" x14ac:dyDescent="0.25">
      <c r="A32" t="s">
        <v>301</v>
      </c>
      <c r="B32" t="s">
        <v>302</v>
      </c>
      <c r="C32" s="222">
        <v>2568472.83</v>
      </c>
      <c r="D32">
        <v>1100118</v>
      </c>
      <c r="E32">
        <v>1</v>
      </c>
      <c r="F32">
        <v>2111</v>
      </c>
    </row>
    <row r="33" spans="1:6" x14ac:dyDescent="0.25">
      <c r="A33" t="s">
        <v>303</v>
      </c>
      <c r="B33" t="s">
        <v>304</v>
      </c>
      <c r="C33" s="222">
        <v>112894.26</v>
      </c>
      <c r="D33">
        <v>1100118</v>
      </c>
      <c r="E33">
        <v>1</v>
      </c>
      <c r="F33">
        <v>2111</v>
      </c>
    </row>
    <row r="34" spans="1:6" x14ac:dyDescent="0.25">
      <c r="A34" t="s">
        <v>305</v>
      </c>
      <c r="B34" t="s">
        <v>306</v>
      </c>
      <c r="C34" s="222">
        <v>356732.34</v>
      </c>
      <c r="D34">
        <v>1100118</v>
      </c>
      <c r="E34">
        <v>1</v>
      </c>
      <c r="F34">
        <v>2111</v>
      </c>
    </row>
    <row r="35" spans="1:6" x14ac:dyDescent="0.25">
      <c r="A35" t="s">
        <v>307</v>
      </c>
      <c r="B35" t="s">
        <v>272</v>
      </c>
      <c r="C35" s="222">
        <v>421229</v>
      </c>
      <c r="D35">
        <v>1100118</v>
      </c>
      <c r="E35">
        <v>1</v>
      </c>
      <c r="F35">
        <v>2111</v>
      </c>
    </row>
    <row r="36" spans="1:6" x14ac:dyDescent="0.25">
      <c r="A36" t="s">
        <v>308</v>
      </c>
      <c r="B36" t="s">
        <v>273</v>
      </c>
      <c r="C36" s="222">
        <v>160969</v>
      </c>
      <c r="D36">
        <v>1100118</v>
      </c>
      <c r="E36">
        <v>1</v>
      </c>
      <c r="F36">
        <v>2111</v>
      </c>
    </row>
    <row r="37" spans="1:6" x14ac:dyDescent="0.25">
      <c r="A37" t="s">
        <v>313</v>
      </c>
      <c r="B37" t="s">
        <v>314</v>
      </c>
      <c r="C37" s="222">
        <v>63000</v>
      </c>
      <c r="D37">
        <v>1100118</v>
      </c>
      <c r="E37">
        <v>1</v>
      </c>
      <c r="F37">
        <v>2112</v>
      </c>
    </row>
    <row r="38" spans="1:6" x14ac:dyDescent="0.25">
      <c r="A38" t="s">
        <v>315</v>
      </c>
      <c r="B38" t="s">
        <v>316</v>
      </c>
      <c r="C38" s="222">
        <v>50500</v>
      </c>
      <c r="D38">
        <v>1100118</v>
      </c>
      <c r="E38">
        <v>1</v>
      </c>
      <c r="F38">
        <v>2112</v>
      </c>
    </row>
    <row r="39" spans="1:6" x14ac:dyDescent="0.25">
      <c r="A39" t="s">
        <v>317</v>
      </c>
      <c r="B39" t="s">
        <v>278</v>
      </c>
      <c r="C39" s="222">
        <v>9000</v>
      </c>
      <c r="D39">
        <v>1100118</v>
      </c>
      <c r="E39">
        <v>1</v>
      </c>
      <c r="F39">
        <v>2112</v>
      </c>
    </row>
    <row r="40" spans="1:6" x14ac:dyDescent="0.25">
      <c r="A40" t="s">
        <v>320</v>
      </c>
      <c r="B40" t="s">
        <v>321</v>
      </c>
      <c r="C40" s="222">
        <v>10500</v>
      </c>
      <c r="D40">
        <v>1100118</v>
      </c>
      <c r="E40">
        <v>1</v>
      </c>
      <c r="F40">
        <v>2112</v>
      </c>
    </row>
    <row r="41" spans="1:6" x14ac:dyDescent="0.25">
      <c r="A41" t="s">
        <v>324</v>
      </c>
      <c r="B41" t="s">
        <v>49</v>
      </c>
      <c r="C41" s="222">
        <v>16000</v>
      </c>
      <c r="D41">
        <v>1100118</v>
      </c>
      <c r="E41">
        <v>1</v>
      </c>
      <c r="F41">
        <v>2112</v>
      </c>
    </row>
    <row r="42" spans="1:6" x14ac:dyDescent="0.25">
      <c r="A42" t="s">
        <v>325</v>
      </c>
      <c r="B42" t="s">
        <v>349</v>
      </c>
      <c r="C42" s="222">
        <v>33500</v>
      </c>
      <c r="D42">
        <v>1100118</v>
      </c>
      <c r="E42">
        <v>1</v>
      </c>
      <c r="F42">
        <v>2112</v>
      </c>
    </row>
    <row r="43" spans="1:6" x14ac:dyDescent="0.25">
      <c r="A43" s="97">
        <v>3721</v>
      </c>
      <c r="B43" t="s">
        <v>284</v>
      </c>
      <c r="C43" s="222">
        <v>500</v>
      </c>
      <c r="D43">
        <v>1100118</v>
      </c>
      <c r="E43">
        <v>1</v>
      </c>
      <c r="F43">
        <v>2112</v>
      </c>
    </row>
    <row r="44" spans="1:6" x14ac:dyDescent="0.25">
      <c r="A44" t="s">
        <v>333</v>
      </c>
      <c r="B44" t="s">
        <v>350</v>
      </c>
      <c r="C44" s="222">
        <v>2500</v>
      </c>
      <c r="D44">
        <v>1100118</v>
      </c>
      <c r="E44">
        <v>1</v>
      </c>
      <c r="F44">
        <v>2112</v>
      </c>
    </row>
    <row r="45" spans="1:6" x14ac:dyDescent="0.25">
      <c r="A45" t="s">
        <v>336</v>
      </c>
      <c r="B45" t="s">
        <v>337</v>
      </c>
      <c r="C45" s="222">
        <v>3000</v>
      </c>
      <c r="D45">
        <v>1100118</v>
      </c>
      <c r="E45">
        <v>1</v>
      </c>
      <c r="F45">
        <v>2112</v>
      </c>
    </row>
    <row r="46" spans="1:6" x14ac:dyDescent="0.25">
      <c r="A46" t="s">
        <v>340</v>
      </c>
      <c r="B46" t="s">
        <v>289</v>
      </c>
      <c r="C46" s="222">
        <v>2000</v>
      </c>
      <c r="D46">
        <v>1100118</v>
      </c>
      <c r="E46">
        <v>1</v>
      </c>
      <c r="F46">
        <v>2112</v>
      </c>
    </row>
    <row r="47" spans="1:6" x14ac:dyDescent="0.25">
      <c r="A47" t="s">
        <v>341</v>
      </c>
      <c r="B47" t="s">
        <v>290</v>
      </c>
      <c r="C47" s="222">
        <v>56261.99</v>
      </c>
      <c r="D47">
        <v>1100118</v>
      </c>
      <c r="E47">
        <v>1</v>
      </c>
      <c r="F47">
        <v>2111</v>
      </c>
    </row>
    <row r="48" spans="1:6" x14ac:dyDescent="0.25">
      <c r="A48" t="s">
        <v>351</v>
      </c>
      <c r="B48" t="s">
        <v>353</v>
      </c>
      <c r="C48" s="222">
        <f>+C49</f>
        <v>1370799.47</v>
      </c>
      <c r="D48">
        <v>1100118</v>
      </c>
      <c r="E48" s="96" t="s">
        <v>92</v>
      </c>
    </row>
    <row r="49" spans="1:6" x14ac:dyDescent="0.25">
      <c r="A49" t="s">
        <v>352</v>
      </c>
      <c r="B49" t="s">
        <v>354</v>
      </c>
      <c r="C49" s="222">
        <f>SUM(C50:C74)</f>
        <v>1370799.47</v>
      </c>
      <c r="D49">
        <v>1100118</v>
      </c>
      <c r="E49" s="96" t="s">
        <v>92</v>
      </c>
    </row>
    <row r="50" spans="1:6" x14ac:dyDescent="0.25">
      <c r="A50" t="s">
        <v>301</v>
      </c>
      <c r="B50" t="s">
        <v>302</v>
      </c>
      <c r="C50" s="222">
        <v>727043.99</v>
      </c>
      <c r="D50">
        <v>1100118</v>
      </c>
      <c r="E50">
        <v>1</v>
      </c>
      <c r="F50">
        <v>2111</v>
      </c>
    </row>
    <row r="51" spans="1:6" x14ac:dyDescent="0.25">
      <c r="A51" t="s">
        <v>303</v>
      </c>
      <c r="B51" t="s">
        <v>304</v>
      </c>
      <c r="C51" s="222">
        <v>23887.41</v>
      </c>
      <c r="D51">
        <v>1100118</v>
      </c>
      <c r="E51">
        <v>1</v>
      </c>
      <c r="F51">
        <v>2111</v>
      </c>
    </row>
    <row r="52" spans="1:6" x14ac:dyDescent="0.25">
      <c r="A52" t="s">
        <v>305</v>
      </c>
      <c r="B52" t="s">
        <v>306</v>
      </c>
      <c r="C52" s="222">
        <v>100978.33</v>
      </c>
      <c r="D52">
        <v>1100118</v>
      </c>
      <c r="E52">
        <v>1</v>
      </c>
      <c r="F52">
        <v>2111</v>
      </c>
    </row>
    <row r="53" spans="1:6" x14ac:dyDescent="0.25">
      <c r="A53" t="s">
        <v>355</v>
      </c>
      <c r="B53" t="s">
        <v>356</v>
      </c>
      <c r="C53" s="222">
        <v>5000</v>
      </c>
      <c r="D53">
        <v>1100118</v>
      </c>
      <c r="E53">
        <v>1</v>
      </c>
      <c r="F53">
        <v>2111</v>
      </c>
    </row>
    <row r="54" spans="1:6" x14ac:dyDescent="0.25">
      <c r="A54" t="s">
        <v>357</v>
      </c>
      <c r="B54" t="s">
        <v>271</v>
      </c>
      <c r="C54" s="222">
        <v>9800</v>
      </c>
      <c r="D54">
        <v>1100118</v>
      </c>
      <c r="E54">
        <v>1</v>
      </c>
      <c r="F54">
        <v>2111</v>
      </c>
    </row>
    <row r="55" spans="1:6" x14ac:dyDescent="0.25">
      <c r="A55" t="s">
        <v>307</v>
      </c>
      <c r="B55" t="s">
        <v>272</v>
      </c>
      <c r="C55" s="222">
        <v>120144</v>
      </c>
      <c r="D55">
        <v>1100118</v>
      </c>
      <c r="E55">
        <v>1</v>
      </c>
      <c r="F55">
        <v>2111</v>
      </c>
    </row>
    <row r="56" spans="1:6" x14ac:dyDescent="0.25">
      <c r="A56" t="s">
        <v>308</v>
      </c>
      <c r="B56" t="s">
        <v>273</v>
      </c>
      <c r="C56" s="222">
        <v>45771</v>
      </c>
      <c r="D56">
        <v>1100118</v>
      </c>
      <c r="E56">
        <v>1</v>
      </c>
      <c r="F56">
        <v>2111</v>
      </c>
    </row>
    <row r="57" spans="1:6" x14ac:dyDescent="0.25">
      <c r="A57" t="s">
        <v>358</v>
      </c>
      <c r="B57" t="s">
        <v>359</v>
      </c>
      <c r="C57" s="222">
        <v>80000</v>
      </c>
      <c r="D57">
        <v>1100118</v>
      </c>
      <c r="E57">
        <v>1</v>
      </c>
      <c r="F57">
        <v>2111</v>
      </c>
    </row>
    <row r="58" spans="1:6" x14ac:dyDescent="0.25">
      <c r="A58" t="s">
        <v>312</v>
      </c>
      <c r="B58" t="s">
        <v>274</v>
      </c>
      <c r="C58" s="222">
        <v>29544.3</v>
      </c>
      <c r="D58">
        <v>1100118</v>
      </c>
      <c r="E58">
        <v>1</v>
      </c>
      <c r="F58">
        <v>2112</v>
      </c>
    </row>
    <row r="59" spans="1:6" x14ac:dyDescent="0.25">
      <c r="A59" t="s">
        <v>313</v>
      </c>
      <c r="B59" t="s">
        <v>314</v>
      </c>
      <c r="C59" s="222">
        <v>15000</v>
      </c>
      <c r="D59">
        <v>1100118</v>
      </c>
      <c r="E59">
        <v>1</v>
      </c>
      <c r="F59">
        <v>2112</v>
      </c>
    </row>
    <row r="60" spans="1:6" x14ac:dyDescent="0.25">
      <c r="A60" t="s">
        <v>360</v>
      </c>
      <c r="B60" t="s">
        <v>31</v>
      </c>
      <c r="C60" s="222">
        <v>13000</v>
      </c>
      <c r="D60">
        <v>1100118</v>
      </c>
      <c r="E60">
        <v>1</v>
      </c>
      <c r="F60">
        <v>2112</v>
      </c>
    </row>
    <row r="61" spans="1:6" x14ac:dyDescent="0.25">
      <c r="A61" t="s">
        <v>315</v>
      </c>
      <c r="B61" t="s">
        <v>316</v>
      </c>
      <c r="C61" s="222">
        <v>19000</v>
      </c>
      <c r="D61">
        <v>1100118</v>
      </c>
      <c r="E61">
        <v>1</v>
      </c>
      <c r="F61">
        <v>2112</v>
      </c>
    </row>
    <row r="62" spans="1:6" x14ac:dyDescent="0.25">
      <c r="A62" t="s">
        <v>361</v>
      </c>
      <c r="B62" t="s">
        <v>362</v>
      </c>
      <c r="C62" s="222">
        <v>80000</v>
      </c>
      <c r="D62">
        <v>1100118</v>
      </c>
      <c r="E62">
        <v>1</v>
      </c>
      <c r="F62">
        <v>2112</v>
      </c>
    </row>
    <row r="63" spans="1:6" x14ac:dyDescent="0.25">
      <c r="A63" t="s">
        <v>363</v>
      </c>
      <c r="B63" t="s">
        <v>364</v>
      </c>
      <c r="C63" s="222">
        <v>32000</v>
      </c>
      <c r="D63">
        <v>1100118</v>
      </c>
      <c r="E63">
        <v>1</v>
      </c>
      <c r="F63">
        <v>2112</v>
      </c>
    </row>
    <row r="64" spans="1:6" x14ac:dyDescent="0.25">
      <c r="A64" t="s">
        <v>365</v>
      </c>
      <c r="B64" t="s">
        <v>366</v>
      </c>
      <c r="C64" s="222">
        <v>1800</v>
      </c>
      <c r="D64">
        <v>1100118</v>
      </c>
      <c r="E64">
        <v>1</v>
      </c>
      <c r="F64">
        <v>2112</v>
      </c>
    </row>
    <row r="65" spans="1:6" x14ac:dyDescent="0.25">
      <c r="A65" t="s">
        <v>367</v>
      </c>
      <c r="B65" t="s">
        <v>42</v>
      </c>
      <c r="C65" s="222">
        <v>7500</v>
      </c>
      <c r="D65">
        <v>1100118</v>
      </c>
      <c r="E65">
        <v>1</v>
      </c>
      <c r="F65">
        <v>2112</v>
      </c>
    </row>
    <row r="66" spans="1:6" x14ac:dyDescent="0.25">
      <c r="A66" t="s">
        <v>320</v>
      </c>
      <c r="B66" t="s">
        <v>321</v>
      </c>
      <c r="C66" s="222">
        <v>5000</v>
      </c>
      <c r="D66">
        <v>1100118</v>
      </c>
      <c r="E66">
        <v>1</v>
      </c>
      <c r="F66">
        <v>2112</v>
      </c>
    </row>
    <row r="67" spans="1:6" x14ac:dyDescent="0.25">
      <c r="A67" t="s">
        <v>368</v>
      </c>
      <c r="B67" t="s">
        <v>369</v>
      </c>
      <c r="C67" s="222">
        <v>3000</v>
      </c>
      <c r="D67">
        <v>1100118</v>
      </c>
      <c r="E67">
        <v>1</v>
      </c>
      <c r="F67">
        <v>2112</v>
      </c>
    </row>
    <row r="68" spans="1:6" x14ac:dyDescent="0.25">
      <c r="A68" t="s">
        <v>324</v>
      </c>
      <c r="B68" t="s">
        <v>370</v>
      </c>
      <c r="C68" s="222">
        <v>4000</v>
      </c>
      <c r="D68">
        <v>1100118</v>
      </c>
      <c r="E68">
        <v>1</v>
      </c>
      <c r="F68">
        <v>2112</v>
      </c>
    </row>
    <row r="69" spans="1:6" x14ac:dyDescent="0.25">
      <c r="A69" t="s">
        <v>325</v>
      </c>
      <c r="B69" t="s">
        <v>326</v>
      </c>
      <c r="C69" s="222">
        <v>7800</v>
      </c>
      <c r="D69">
        <v>1100118</v>
      </c>
      <c r="E69">
        <v>1</v>
      </c>
      <c r="F69">
        <v>2112</v>
      </c>
    </row>
    <row r="70" spans="1:6" x14ac:dyDescent="0.25">
      <c r="A70" t="s">
        <v>331</v>
      </c>
      <c r="B70" t="s">
        <v>284</v>
      </c>
      <c r="C70" s="222">
        <v>1000</v>
      </c>
      <c r="D70">
        <v>1100118</v>
      </c>
      <c r="E70">
        <v>1</v>
      </c>
      <c r="F70">
        <v>2112</v>
      </c>
    </row>
    <row r="71" spans="1:6" x14ac:dyDescent="0.25">
      <c r="A71" t="s">
        <v>336</v>
      </c>
      <c r="B71" t="s">
        <v>337</v>
      </c>
      <c r="C71" s="222">
        <v>2000</v>
      </c>
      <c r="D71">
        <v>1100118</v>
      </c>
      <c r="E71">
        <v>1</v>
      </c>
      <c r="F71">
        <v>2112</v>
      </c>
    </row>
    <row r="72" spans="1:6" x14ac:dyDescent="0.25">
      <c r="A72" t="s">
        <v>338</v>
      </c>
      <c r="B72" t="s">
        <v>288</v>
      </c>
      <c r="C72" s="222">
        <v>20000</v>
      </c>
      <c r="D72">
        <v>1100118</v>
      </c>
      <c r="E72">
        <v>1</v>
      </c>
      <c r="F72">
        <v>2112</v>
      </c>
    </row>
    <row r="73" spans="1:6" x14ac:dyDescent="0.25">
      <c r="A73" t="s">
        <v>340</v>
      </c>
      <c r="B73" t="s">
        <v>289</v>
      </c>
      <c r="C73" s="222">
        <v>1000</v>
      </c>
      <c r="D73">
        <v>1100118</v>
      </c>
      <c r="E73">
        <v>1</v>
      </c>
      <c r="F73">
        <v>2112</v>
      </c>
    </row>
    <row r="74" spans="1:6" x14ac:dyDescent="0.25">
      <c r="A74" t="s">
        <v>341</v>
      </c>
      <c r="B74" t="s">
        <v>290</v>
      </c>
      <c r="C74" s="222">
        <v>16530.439999999999</v>
      </c>
      <c r="D74">
        <v>1100118</v>
      </c>
      <c r="E74">
        <v>1</v>
      </c>
      <c r="F74">
        <v>2111</v>
      </c>
    </row>
    <row r="75" spans="1:6" x14ac:dyDescent="0.25">
      <c r="A75" t="s">
        <v>371</v>
      </c>
      <c r="B75" t="s">
        <v>373</v>
      </c>
      <c r="C75" s="222">
        <f>+C76</f>
        <v>836426.84</v>
      </c>
      <c r="D75">
        <v>1100118</v>
      </c>
      <c r="E75" s="96" t="s">
        <v>92</v>
      </c>
    </row>
    <row r="76" spans="1:6" x14ac:dyDescent="0.25">
      <c r="A76" t="s">
        <v>372</v>
      </c>
      <c r="B76" t="s">
        <v>374</v>
      </c>
      <c r="C76" s="222">
        <f>SUM(C77:C92)</f>
        <v>836426.84</v>
      </c>
      <c r="D76">
        <v>1100118</v>
      </c>
      <c r="E76" s="96" t="s">
        <v>92</v>
      </c>
    </row>
    <row r="77" spans="1:6" x14ac:dyDescent="0.25">
      <c r="A77" t="s">
        <v>301</v>
      </c>
      <c r="B77" t="s">
        <v>302</v>
      </c>
      <c r="C77" s="222">
        <v>545088.49</v>
      </c>
      <c r="D77">
        <v>1100118</v>
      </c>
      <c r="E77">
        <v>1</v>
      </c>
      <c r="F77">
        <v>2111</v>
      </c>
    </row>
    <row r="78" spans="1:6" x14ac:dyDescent="0.25">
      <c r="A78" t="s">
        <v>303</v>
      </c>
      <c r="B78" t="s">
        <v>304</v>
      </c>
      <c r="C78" s="222">
        <v>17231.080000000002</v>
      </c>
      <c r="D78">
        <v>1100118</v>
      </c>
      <c r="E78">
        <v>1</v>
      </c>
      <c r="F78">
        <v>2111</v>
      </c>
    </row>
    <row r="79" spans="1:6" x14ac:dyDescent="0.25">
      <c r="A79" t="s">
        <v>305</v>
      </c>
      <c r="B79" t="s">
        <v>306</v>
      </c>
      <c r="C79" s="222">
        <v>75706.740000000005</v>
      </c>
      <c r="D79">
        <v>1100118</v>
      </c>
      <c r="E79">
        <v>1</v>
      </c>
      <c r="F79">
        <v>2111</v>
      </c>
    </row>
    <row r="80" spans="1:6" x14ac:dyDescent="0.25">
      <c r="A80" t="s">
        <v>307</v>
      </c>
      <c r="B80" t="s">
        <v>272</v>
      </c>
      <c r="C80" s="222">
        <v>89896</v>
      </c>
      <c r="D80">
        <v>1100118</v>
      </c>
      <c r="E80">
        <v>1</v>
      </c>
      <c r="F80">
        <v>2111</v>
      </c>
    </row>
    <row r="81" spans="1:6" x14ac:dyDescent="0.25">
      <c r="A81" t="s">
        <v>308</v>
      </c>
      <c r="B81" t="s">
        <v>273</v>
      </c>
      <c r="C81" s="222">
        <v>33744</v>
      </c>
      <c r="D81">
        <v>1100118</v>
      </c>
      <c r="E81">
        <v>1</v>
      </c>
      <c r="F81">
        <v>2111</v>
      </c>
    </row>
    <row r="82" spans="1:6" x14ac:dyDescent="0.25">
      <c r="A82" t="s">
        <v>315</v>
      </c>
      <c r="B82" t="s">
        <v>316</v>
      </c>
      <c r="C82" s="222">
        <v>18000</v>
      </c>
      <c r="D82">
        <v>1100118</v>
      </c>
      <c r="E82">
        <v>1</v>
      </c>
      <c r="F82">
        <v>2112</v>
      </c>
    </row>
    <row r="83" spans="1:6" x14ac:dyDescent="0.25">
      <c r="A83" t="s">
        <v>317</v>
      </c>
      <c r="B83" t="s">
        <v>278</v>
      </c>
      <c r="C83" s="222">
        <v>9000</v>
      </c>
      <c r="D83">
        <v>1100118</v>
      </c>
      <c r="E83">
        <v>1</v>
      </c>
      <c r="F83">
        <v>2112</v>
      </c>
    </row>
    <row r="84" spans="1:6" x14ac:dyDescent="0.25">
      <c r="A84" t="s">
        <v>320</v>
      </c>
      <c r="B84" t="s">
        <v>321</v>
      </c>
      <c r="C84" s="222">
        <v>4000</v>
      </c>
      <c r="D84">
        <v>1100118</v>
      </c>
      <c r="E84">
        <v>1</v>
      </c>
      <c r="F84">
        <v>2112</v>
      </c>
    </row>
    <row r="85" spans="1:6" x14ac:dyDescent="0.25">
      <c r="A85" t="s">
        <v>324</v>
      </c>
      <c r="B85" t="s">
        <v>370</v>
      </c>
      <c r="C85" s="222">
        <v>3200</v>
      </c>
      <c r="D85">
        <v>1100118</v>
      </c>
      <c r="E85">
        <v>1</v>
      </c>
      <c r="F85">
        <v>2112</v>
      </c>
    </row>
    <row r="86" spans="1:6" x14ac:dyDescent="0.25">
      <c r="A86" t="s">
        <v>325</v>
      </c>
      <c r="B86" t="s">
        <v>326</v>
      </c>
      <c r="C86" s="222">
        <v>12200</v>
      </c>
      <c r="D86">
        <v>1100118</v>
      </c>
      <c r="E86">
        <v>1</v>
      </c>
      <c r="F86">
        <v>2112</v>
      </c>
    </row>
    <row r="87" spans="1:6" x14ac:dyDescent="0.25">
      <c r="A87" t="s">
        <v>331</v>
      </c>
      <c r="B87" t="s">
        <v>284</v>
      </c>
      <c r="C87" s="222">
        <v>500</v>
      </c>
      <c r="D87">
        <v>1100118</v>
      </c>
      <c r="E87">
        <v>1</v>
      </c>
      <c r="F87">
        <v>2112</v>
      </c>
    </row>
    <row r="88" spans="1:6" x14ac:dyDescent="0.25">
      <c r="A88" t="s">
        <v>333</v>
      </c>
      <c r="B88" t="s">
        <v>375</v>
      </c>
      <c r="C88" s="222">
        <v>2000</v>
      </c>
      <c r="D88">
        <v>1100118</v>
      </c>
      <c r="E88">
        <v>1</v>
      </c>
      <c r="F88">
        <v>2112</v>
      </c>
    </row>
    <row r="89" spans="1:6" x14ac:dyDescent="0.25">
      <c r="A89" t="s">
        <v>336</v>
      </c>
      <c r="B89" t="s">
        <v>337</v>
      </c>
      <c r="C89" s="222">
        <v>3500</v>
      </c>
      <c r="D89">
        <v>1100118</v>
      </c>
      <c r="E89">
        <v>1</v>
      </c>
      <c r="F89">
        <v>2112</v>
      </c>
    </row>
    <row r="90" spans="1:6" x14ac:dyDescent="0.25">
      <c r="A90" t="s">
        <v>338</v>
      </c>
      <c r="B90" t="s">
        <v>376</v>
      </c>
      <c r="C90" s="222">
        <v>8600</v>
      </c>
      <c r="D90">
        <v>1100118</v>
      </c>
      <c r="E90">
        <v>1</v>
      </c>
      <c r="F90">
        <v>2112</v>
      </c>
    </row>
    <row r="91" spans="1:6" x14ac:dyDescent="0.25">
      <c r="A91" t="s">
        <v>340</v>
      </c>
      <c r="B91" t="s">
        <v>289</v>
      </c>
      <c r="C91" s="222">
        <v>1000</v>
      </c>
      <c r="D91">
        <v>1100118</v>
      </c>
      <c r="E91">
        <v>1</v>
      </c>
      <c r="F91">
        <v>2112</v>
      </c>
    </row>
    <row r="92" spans="1:6" x14ac:dyDescent="0.25">
      <c r="A92" t="s">
        <v>341</v>
      </c>
      <c r="B92" t="s">
        <v>290</v>
      </c>
      <c r="C92" s="222">
        <v>12760.53</v>
      </c>
      <c r="D92">
        <v>1100118</v>
      </c>
      <c r="E92">
        <v>1</v>
      </c>
      <c r="F92">
        <v>2111</v>
      </c>
    </row>
    <row r="93" spans="1:6" x14ac:dyDescent="0.25">
      <c r="A93" t="s">
        <v>377</v>
      </c>
      <c r="B93" t="s">
        <v>379</v>
      </c>
      <c r="C93" s="222">
        <f>+C94</f>
        <v>3425247.44</v>
      </c>
      <c r="D93">
        <v>1100118</v>
      </c>
      <c r="E93" s="96" t="s">
        <v>92</v>
      </c>
    </row>
    <row r="94" spans="1:6" x14ac:dyDescent="0.25">
      <c r="A94" t="s">
        <v>378</v>
      </c>
      <c r="B94" t="s">
        <v>380</v>
      </c>
      <c r="C94" s="222">
        <f>SUM(C95:C109)</f>
        <v>3425247.44</v>
      </c>
      <c r="D94">
        <v>1100118</v>
      </c>
      <c r="E94" s="96" t="s">
        <v>92</v>
      </c>
    </row>
    <row r="95" spans="1:6" x14ac:dyDescent="0.25">
      <c r="A95" t="s">
        <v>301</v>
      </c>
      <c r="B95" t="s">
        <v>302</v>
      </c>
      <c r="C95" s="222">
        <v>2356250.0099999998</v>
      </c>
      <c r="D95">
        <v>1100118</v>
      </c>
      <c r="E95">
        <v>1</v>
      </c>
      <c r="F95">
        <v>2111</v>
      </c>
    </row>
    <row r="96" spans="1:6" x14ac:dyDescent="0.25">
      <c r="A96" t="s">
        <v>303</v>
      </c>
      <c r="B96" t="s">
        <v>304</v>
      </c>
      <c r="C96" s="222">
        <v>77214.52</v>
      </c>
      <c r="D96">
        <v>1100118</v>
      </c>
      <c r="E96">
        <v>1</v>
      </c>
      <c r="F96">
        <v>2111</v>
      </c>
    </row>
    <row r="97" spans="1:6" x14ac:dyDescent="0.25">
      <c r="A97" t="s">
        <v>305</v>
      </c>
      <c r="B97" t="s">
        <v>306</v>
      </c>
      <c r="C97" s="222">
        <v>327256.95</v>
      </c>
      <c r="D97">
        <v>1100118</v>
      </c>
      <c r="E97">
        <v>1</v>
      </c>
      <c r="F97">
        <v>2111</v>
      </c>
    </row>
    <row r="98" spans="1:6" x14ac:dyDescent="0.25">
      <c r="A98" t="s">
        <v>307</v>
      </c>
      <c r="B98" t="s">
        <v>272</v>
      </c>
      <c r="C98" s="222">
        <v>383769</v>
      </c>
      <c r="D98">
        <v>1100118</v>
      </c>
      <c r="E98">
        <v>1</v>
      </c>
      <c r="F98">
        <v>2111</v>
      </c>
    </row>
    <row r="99" spans="1:6" x14ac:dyDescent="0.25">
      <c r="A99" t="s">
        <v>308</v>
      </c>
      <c r="B99" t="s">
        <v>273</v>
      </c>
      <c r="C99" s="222">
        <v>145042.53</v>
      </c>
      <c r="D99">
        <v>1100118</v>
      </c>
      <c r="E99">
        <v>1</v>
      </c>
      <c r="F99">
        <v>2111</v>
      </c>
    </row>
    <row r="100" spans="1:6" x14ac:dyDescent="0.25">
      <c r="A100" t="s">
        <v>315</v>
      </c>
      <c r="B100" t="s">
        <v>316</v>
      </c>
      <c r="C100" s="222">
        <v>36000</v>
      </c>
      <c r="D100">
        <v>1100118</v>
      </c>
      <c r="E100">
        <v>1</v>
      </c>
      <c r="F100">
        <v>2112</v>
      </c>
    </row>
    <row r="101" spans="1:6" x14ac:dyDescent="0.25">
      <c r="A101" t="s">
        <v>317</v>
      </c>
      <c r="B101" t="s">
        <v>278</v>
      </c>
      <c r="C101" s="222">
        <v>9000</v>
      </c>
      <c r="D101">
        <v>1100118</v>
      </c>
      <c r="E101">
        <v>1</v>
      </c>
      <c r="F101">
        <v>2112</v>
      </c>
    </row>
    <row r="102" spans="1:6" x14ac:dyDescent="0.25">
      <c r="A102" t="s">
        <v>320</v>
      </c>
      <c r="B102" t="s">
        <v>321</v>
      </c>
      <c r="C102" s="222">
        <v>6000</v>
      </c>
      <c r="D102">
        <v>1100118</v>
      </c>
      <c r="E102">
        <v>1</v>
      </c>
      <c r="F102">
        <v>2112</v>
      </c>
    </row>
    <row r="103" spans="1:6" x14ac:dyDescent="0.25">
      <c r="A103" t="s">
        <v>324</v>
      </c>
      <c r="B103" t="s">
        <v>370</v>
      </c>
      <c r="C103" s="222">
        <v>11100</v>
      </c>
      <c r="D103">
        <v>1100118</v>
      </c>
      <c r="E103">
        <v>1</v>
      </c>
      <c r="F103">
        <v>2112</v>
      </c>
    </row>
    <row r="104" spans="1:6" x14ac:dyDescent="0.25">
      <c r="A104" t="s">
        <v>325</v>
      </c>
      <c r="B104" t="s">
        <v>349</v>
      </c>
      <c r="C104" s="222">
        <v>11200</v>
      </c>
      <c r="D104">
        <v>1100118</v>
      </c>
      <c r="E104">
        <v>1</v>
      </c>
      <c r="F104">
        <v>2112</v>
      </c>
    </row>
    <row r="105" spans="1:6" x14ac:dyDescent="0.25">
      <c r="A105" t="s">
        <v>331</v>
      </c>
      <c r="B105" t="s">
        <v>284</v>
      </c>
      <c r="C105" s="222">
        <v>1000</v>
      </c>
      <c r="D105">
        <v>1100118</v>
      </c>
      <c r="E105">
        <v>1</v>
      </c>
      <c r="F105">
        <v>2112</v>
      </c>
    </row>
    <row r="106" spans="1:6" x14ac:dyDescent="0.25">
      <c r="A106" t="s">
        <v>333</v>
      </c>
      <c r="B106" t="s">
        <v>350</v>
      </c>
      <c r="C106" s="222">
        <v>2500</v>
      </c>
      <c r="D106">
        <v>1100118</v>
      </c>
      <c r="E106">
        <v>1</v>
      </c>
      <c r="F106">
        <v>2112</v>
      </c>
    </row>
    <row r="107" spans="1:6" x14ac:dyDescent="0.25">
      <c r="A107" t="s">
        <v>336</v>
      </c>
      <c r="B107" t="s">
        <v>337</v>
      </c>
      <c r="C107" s="222">
        <v>6000</v>
      </c>
      <c r="D107">
        <v>1100118</v>
      </c>
      <c r="E107">
        <v>1</v>
      </c>
      <c r="F107">
        <v>2112</v>
      </c>
    </row>
    <row r="108" spans="1:6" x14ac:dyDescent="0.25">
      <c r="A108" t="s">
        <v>340</v>
      </c>
      <c r="B108" t="s">
        <v>289</v>
      </c>
      <c r="C108" s="222">
        <v>1200</v>
      </c>
      <c r="D108">
        <v>1100118</v>
      </c>
      <c r="E108">
        <v>1</v>
      </c>
      <c r="F108">
        <v>2112</v>
      </c>
    </row>
    <row r="109" spans="1:6" x14ac:dyDescent="0.25">
      <c r="A109" t="s">
        <v>341</v>
      </c>
      <c r="B109" t="s">
        <v>290</v>
      </c>
      <c r="C109" s="222">
        <v>51714.43</v>
      </c>
      <c r="D109">
        <v>1100118</v>
      </c>
      <c r="E109">
        <v>1</v>
      </c>
      <c r="F109">
        <v>2111</v>
      </c>
    </row>
  </sheetData>
  <mergeCells count="2">
    <mergeCell ref="A1:F1"/>
    <mergeCell ref="A2:F2"/>
  </mergeCells>
  <pageMargins left="0.70866141732283472" right="0.70866141732283472" top="0.74803149606299213" bottom="0.74803149606299213" header="0.31496062992125984" footer="0.31496062992125984"/>
  <pageSetup paperSize="9" scale="75" fitToHeight="0" orientation="portrait" r:id="rId1"/>
  <ignoredErrors>
    <ignoredError sqref="A50:A65 A77:A81 A95:A99 A7:A29 A44:A47 A32:A42 A66:A70 A71:A74 A82:A92 A100:A10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9"/>
  <sheetViews>
    <sheetView workbookViewId="0">
      <pane ySplit="2" topLeftCell="A3" activePane="bottomLeft" state="frozen"/>
      <selection pane="bottomLeft" sqref="A1:C99"/>
    </sheetView>
  </sheetViews>
  <sheetFormatPr baseColWidth="10" defaultRowHeight="15" x14ac:dyDescent="0.25"/>
  <cols>
    <col min="1" max="1" width="16.7109375" customWidth="1"/>
    <col min="2" max="2" width="90.42578125" customWidth="1"/>
    <col min="3" max="3" width="19.7109375" style="222" bestFit="1" customWidth="1"/>
    <col min="5" max="5" width="12.7109375" bestFit="1" customWidth="1"/>
  </cols>
  <sheetData>
    <row r="1" spans="1:5" ht="49.5" customHeight="1" x14ac:dyDescent="0.25">
      <c r="A1" s="117" t="s">
        <v>225</v>
      </c>
      <c r="B1" s="117"/>
      <c r="C1" s="117"/>
    </row>
    <row r="2" spans="1:5" ht="25.5" x14ac:dyDescent="0.25">
      <c r="A2" s="115" t="s">
        <v>15</v>
      </c>
      <c r="B2" s="116"/>
      <c r="C2" s="217" t="s">
        <v>2</v>
      </c>
    </row>
    <row r="3" spans="1:5" x14ac:dyDescent="0.25">
      <c r="A3" s="93">
        <v>1000</v>
      </c>
      <c r="B3" s="79" t="s">
        <v>16</v>
      </c>
      <c r="C3" s="218">
        <f>+C4+C7+C13+C19</f>
        <v>10133733</v>
      </c>
    </row>
    <row r="4" spans="1:5" x14ac:dyDescent="0.25">
      <c r="A4" s="85">
        <v>1100</v>
      </c>
      <c r="B4" s="81" t="s">
        <v>17</v>
      </c>
      <c r="C4" s="219">
        <f>SUM(C5:C6)</f>
        <v>7170937.7800000003</v>
      </c>
      <c r="E4" s="95"/>
    </row>
    <row r="5" spans="1:5" x14ac:dyDescent="0.25">
      <c r="A5" s="82">
        <v>113</v>
      </c>
      <c r="B5" s="12" t="s">
        <v>18</v>
      </c>
      <c r="C5" s="220"/>
    </row>
    <row r="6" spans="1:5" x14ac:dyDescent="0.25">
      <c r="A6" s="82">
        <v>1131</v>
      </c>
      <c r="B6" s="12" t="s">
        <v>267</v>
      </c>
      <c r="C6" s="220">
        <v>7170937.7800000003</v>
      </c>
    </row>
    <row r="7" spans="1:5" x14ac:dyDescent="0.25">
      <c r="A7" s="85">
        <v>1300</v>
      </c>
      <c r="B7" s="81" t="s">
        <v>19</v>
      </c>
      <c r="C7" s="219">
        <f>SUM(C8:C12)</f>
        <v>1264284.68</v>
      </c>
    </row>
    <row r="8" spans="1:5" x14ac:dyDescent="0.25">
      <c r="A8" s="82">
        <v>132</v>
      </c>
      <c r="B8" s="12" t="s">
        <v>20</v>
      </c>
      <c r="C8" s="220"/>
    </row>
    <row r="9" spans="1:5" x14ac:dyDescent="0.25">
      <c r="A9" s="82">
        <v>1321</v>
      </c>
      <c r="B9" s="12" t="s">
        <v>268</v>
      </c>
      <c r="C9" s="220">
        <v>263321.09999999998</v>
      </c>
    </row>
    <row r="10" spans="1:5" x14ac:dyDescent="0.25">
      <c r="A10" s="82">
        <v>1323</v>
      </c>
      <c r="B10" s="12" t="s">
        <v>269</v>
      </c>
      <c r="C10" s="220">
        <v>995963.58</v>
      </c>
    </row>
    <row r="11" spans="1:5" x14ac:dyDescent="0.25">
      <c r="A11" s="82">
        <v>133</v>
      </c>
      <c r="B11" s="12" t="s">
        <v>21</v>
      </c>
      <c r="C11" s="220"/>
    </row>
    <row r="12" spans="1:5" x14ac:dyDescent="0.25">
      <c r="A12" s="82">
        <v>1331</v>
      </c>
      <c r="B12" s="12" t="s">
        <v>270</v>
      </c>
      <c r="C12" s="220">
        <v>5000</v>
      </c>
    </row>
    <row r="13" spans="1:5" x14ac:dyDescent="0.25">
      <c r="A13" s="85">
        <v>1400</v>
      </c>
      <c r="B13" s="81" t="s">
        <v>22</v>
      </c>
      <c r="C13" s="219">
        <f>SUM(C14:C18)</f>
        <v>1618510.54</v>
      </c>
    </row>
    <row r="14" spans="1:5" x14ac:dyDescent="0.25">
      <c r="A14" s="82">
        <v>141</v>
      </c>
      <c r="B14" s="12" t="s">
        <v>23</v>
      </c>
      <c r="C14" s="220"/>
    </row>
    <row r="15" spans="1:5" x14ac:dyDescent="0.25">
      <c r="A15" s="82">
        <v>1411</v>
      </c>
      <c r="B15" s="12" t="s">
        <v>271</v>
      </c>
      <c r="C15" s="220">
        <v>9800</v>
      </c>
    </row>
    <row r="16" spans="1:5" x14ac:dyDescent="0.25">
      <c r="A16" s="82">
        <v>1413</v>
      </c>
      <c r="B16" s="12" t="s">
        <v>272</v>
      </c>
      <c r="C16" s="220">
        <v>1163335</v>
      </c>
    </row>
    <row r="17" spans="1:3" x14ac:dyDescent="0.25">
      <c r="A17" s="82">
        <v>142</v>
      </c>
      <c r="B17" s="12" t="s">
        <v>24</v>
      </c>
      <c r="C17" s="220"/>
    </row>
    <row r="18" spans="1:3" x14ac:dyDescent="0.25">
      <c r="A18" s="82">
        <v>1421</v>
      </c>
      <c r="B18" s="12" t="s">
        <v>273</v>
      </c>
      <c r="C18" s="220">
        <v>445375.54000000004</v>
      </c>
    </row>
    <row r="19" spans="1:3" x14ac:dyDescent="0.25">
      <c r="A19" s="85">
        <v>1500</v>
      </c>
      <c r="B19" s="81" t="s">
        <v>25</v>
      </c>
      <c r="C19" s="219">
        <f>SUM(C20:C21)</f>
        <v>80000</v>
      </c>
    </row>
    <row r="20" spans="1:3" x14ac:dyDescent="0.25">
      <c r="A20" s="82">
        <v>155</v>
      </c>
      <c r="B20" s="12" t="s">
        <v>26</v>
      </c>
      <c r="C20" s="220"/>
    </row>
    <row r="21" spans="1:3" x14ac:dyDescent="0.25">
      <c r="A21" s="82">
        <v>1551</v>
      </c>
      <c r="B21" s="12" t="s">
        <v>275</v>
      </c>
      <c r="C21" s="220">
        <v>80000</v>
      </c>
    </row>
    <row r="22" spans="1:3" x14ac:dyDescent="0.25">
      <c r="A22" s="94">
        <v>2000</v>
      </c>
      <c r="B22" s="80" t="s">
        <v>27</v>
      </c>
      <c r="C22" s="221">
        <f>+C23+C30</f>
        <v>274044.3</v>
      </c>
    </row>
    <row r="23" spans="1:3" x14ac:dyDescent="0.25">
      <c r="A23" s="85">
        <v>2100</v>
      </c>
      <c r="B23" s="81" t="s">
        <v>28</v>
      </c>
      <c r="C23" s="219">
        <f>SUM(C24:C29)</f>
        <v>120544.3</v>
      </c>
    </row>
    <row r="24" spans="1:3" x14ac:dyDescent="0.25">
      <c r="A24" s="82">
        <v>211</v>
      </c>
      <c r="B24" s="12" t="s">
        <v>29</v>
      </c>
      <c r="C24" s="220"/>
    </row>
    <row r="25" spans="1:3" x14ac:dyDescent="0.25">
      <c r="A25" s="82">
        <v>2111</v>
      </c>
      <c r="B25" s="12" t="s">
        <v>274</v>
      </c>
      <c r="C25" s="220">
        <v>29544.3</v>
      </c>
    </row>
    <row r="26" spans="1:3" x14ac:dyDescent="0.25">
      <c r="A26" s="82">
        <v>212</v>
      </c>
      <c r="B26" s="12" t="s">
        <v>30</v>
      </c>
      <c r="C26" s="220"/>
    </row>
    <row r="27" spans="1:3" x14ac:dyDescent="0.25">
      <c r="A27" s="82">
        <v>2121</v>
      </c>
      <c r="B27" s="12" t="s">
        <v>30</v>
      </c>
      <c r="C27" s="220">
        <v>78000</v>
      </c>
    </row>
    <row r="28" spans="1:3" x14ac:dyDescent="0.25">
      <c r="A28" s="82">
        <v>216</v>
      </c>
      <c r="B28" s="12" t="s">
        <v>31</v>
      </c>
      <c r="C28" s="220"/>
    </row>
    <row r="29" spans="1:3" x14ac:dyDescent="0.25">
      <c r="A29" s="82">
        <v>2161</v>
      </c>
      <c r="B29" s="12" t="s">
        <v>31</v>
      </c>
      <c r="C29" s="220">
        <v>13000</v>
      </c>
    </row>
    <row r="30" spans="1:3" x14ac:dyDescent="0.25">
      <c r="A30" s="85">
        <v>2600</v>
      </c>
      <c r="B30" s="81" t="s">
        <v>32</v>
      </c>
      <c r="C30" s="219">
        <f>SUM(C31:C32)</f>
        <v>153500</v>
      </c>
    </row>
    <row r="31" spans="1:3" x14ac:dyDescent="0.25">
      <c r="A31" s="82">
        <v>261</v>
      </c>
      <c r="B31" s="12" t="s">
        <v>33</v>
      </c>
      <c r="C31" s="220"/>
    </row>
    <row r="32" spans="1:3" x14ac:dyDescent="0.25">
      <c r="A32" s="82">
        <v>2612</v>
      </c>
      <c r="B32" s="12" t="s">
        <v>276</v>
      </c>
      <c r="C32" s="220">
        <v>153500</v>
      </c>
    </row>
    <row r="33" spans="1:3" x14ac:dyDescent="0.25">
      <c r="A33" s="94">
        <v>3000</v>
      </c>
      <c r="B33" s="80" t="s">
        <v>34</v>
      </c>
      <c r="C33" s="221">
        <f>+C34+C44+C49+C54+C63+C76+C80</f>
        <v>632396.69999999995</v>
      </c>
    </row>
    <row r="34" spans="1:3" x14ac:dyDescent="0.25">
      <c r="A34" s="85">
        <v>3100</v>
      </c>
      <c r="B34" s="81" t="s">
        <v>35</v>
      </c>
      <c r="C34" s="219">
        <f>SUM(C35:C43)</f>
        <v>146900</v>
      </c>
    </row>
    <row r="35" spans="1:3" x14ac:dyDescent="0.25">
      <c r="A35" s="82">
        <v>311</v>
      </c>
      <c r="B35" s="12" t="s">
        <v>36</v>
      </c>
      <c r="C35" s="220"/>
    </row>
    <row r="36" spans="1:3" x14ac:dyDescent="0.25">
      <c r="A36" s="82">
        <v>3111</v>
      </c>
      <c r="B36" s="12" t="s">
        <v>36</v>
      </c>
      <c r="C36" s="220">
        <v>80000</v>
      </c>
    </row>
    <row r="37" spans="1:3" x14ac:dyDescent="0.25">
      <c r="A37" s="82">
        <v>314</v>
      </c>
      <c r="B37" s="12" t="s">
        <v>37</v>
      </c>
      <c r="C37" s="220"/>
    </row>
    <row r="38" spans="1:3" x14ac:dyDescent="0.25">
      <c r="A38" s="82">
        <v>3141</v>
      </c>
      <c r="B38" s="12" t="s">
        <v>37</v>
      </c>
      <c r="C38" s="220">
        <v>32000</v>
      </c>
    </row>
    <row r="39" spans="1:3" x14ac:dyDescent="0.25">
      <c r="A39" s="82">
        <v>315</v>
      </c>
      <c r="B39" s="12" t="s">
        <v>38</v>
      </c>
      <c r="C39" s="220"/>
    </row>
    <row r="40" spans="1:3" x14ac:dyDescent="0.25">
      <c r="A40" s="82">
        <v>3151</v>
      </c>
      <c r="B40" s="12" t="s">
        <v>38</v>
      </c>
      <c r="C40" s="220">
        <v>1800</v>
      </c>
    </row>
    <row r="41" spans="1:3" x14ac:dyDescent="0.25">
      <c r="A41" s="82">
        <v>3152</v>
      </c>
      <c r="B41" s="12" t="s">
        <v>278</v>
      </c>
      <c r="C41" s="220">
        <v>31500</v>
      </c>
    </row>
    <row r="42" spans="1:3" x14ac:dyDescent="0.25">
      <c r="A42" s="82">
        <v>317</v>
      </c>
      <c r="B42" s="12" t="s">
        <v>39</v>
      </c>
      <c r="C42" s="220"/>
    </row>
    <row r="43" spans="1:3" x14ac:dyDescent="0.25">
      <c r="A43" s="82">
        <v>3171</v>
      </c>
      <c r="B43" s="12" t="s">
        <v>39</v>
      </c>
      <c r="C43" s="220">
        <v>1600</v>
      </c>
    </row>
    <row r="44" spans="1:3" x14ac:dyDescent="0.25">
      <c r="A44" s="85">
        <v>3300</v>
      </c>
      <c r="B44" s="81" t="s">
        <v>40</v>
      </c>
      <c r="C44" s="219">
        <f>SUM(C45:C48)</f>
        <v>28500</v>
      </c>
    </row>
    <row r="45" spans="1:3" x14ac:dyDescent="0.25">
      <c r="A45" s="82">
        <v>335</v>
      </c>
      <c r="B45" s="12" t="s">
        <v>41</v>
      </c>
      <c r="C45" s="220"/>
    </row>
    <row r="46" spans="1:3" x14ac:dyDescent="0.25">
      <c r="A46" s="82">
        <v>3353</v>
      </c>
      <c r="B46" s="12" t="s">
        <v>279</v>
      </c>
      <c r="C46" s="220">
        <v>21000</v>
      </c>
    </row>
    <row r="47" spans="1:3" x14ac:dyDescent="0.25">
      <c r="A47" s="82">
        <v>338</v>
      </c>
      <c r="B47" s="12" t="s">
        <v>42</v>
      </c>
      <c r="C47" s="220"/>
    </row>
    <row r="48" spans="1:3" x14ac:dyDescent="0.25">
      <c r="A48" s="82">
        <v>3381</v>
      </c>
      <c r="B48" s="12" t="s">
        <v>42</v>
      </c>
      <c r="C48" s="220">
        <v>7500</v>
      </c>
    </row>
    <row r="49" spans="1:3" x14ac:dyDescent="0.25">
      <c r="A49" s="85">
        <v>3400</v>
      </c>
      <c r="B49" s="81" t="s">
        <v>43</v>
      </c>
      <c r="C49" s="219">
        <f>SUM(C50:C53)</f>
        <v>31500</v>
      </c>
    </row>
    <row r="50" spans="1:3" x14ac:dyDescent="0.25">
      <c r="A50" s="82">
        <v>341</v>
      </c>
      <c r="B50" s="12" t="s">
        <v>44</v>
      </c>
      <c r="C50" s="220"/>
    </row>
    <row r="51" spans="1:3" x14ac:dyDescent="0.25">
      <c r="A51" s="82">
        <v>3411</v>
      </c>
      <c r="B51" s="12" t="s">
        <v>44</v>
      </c>
      <c r="C51" s="220">
        <v>0</v>
      </c>
    </row>
    <row r="52" spans="1:3" x14ac:dyDescent="0.25">
      <c r="A52" s="82">
        <v>345</v>
      </c>
      <c r="B52" s="12" t="s">
        <v>45</v>
      </c>
      <c r="C52" s="220"/>
    </row>
    <row r="53" spans="1:3" x14ac:dyDescent="0.25">
      <c r="A53" s="82">
        <v>3451</v>
      </c>
      <c r="B53" s="12" t="s">
        <v>45</v>
      </c>
      <c r="C53" s="220">
        <v>31500</v>
      </c>
    </row>
    <row r="54" spans="1:3" x14ac:dyDescent="0.25">
      <c r="A54" s="85">
        <v>3500</v>
      </c>
      <c r="B54" s="81" t="s">
        <v>46</v>
      </c>
      <c r="C54" s="219">
        <f>SUM(C55:C62)</f>
        <v>150500</v>
      </c>
    </row>
    <row r="55" spans="1:3" x14ac:dyDescent="0.25">
      <c r="A55" s="82">
        <v>351</v>
      </c>
      <c r="B55" s="12" t="s">
        <v>47</v>
      </c>
      <c r="C55" s="220"/>
    </row>
    <row r="56" spans="1:3" x14ac:dyDescent="0.25">
      <c r="A56" s="82">
        <v>3511</v>
      </c>
      <c r="B56" s="12" t="s">
        <v>280</v>
      </c>
      <c r="C56" s="220">
        <v>35000</v>
      </c>
    </row>
    <row r="57" spans="1:3" ht="26.25" x14ac:dyDescent="0.25">
      <c r="A57" s="82">
        <v>352</v>
      </c>
      <c r="B57" s="12" t="s">
        <v>48</v>
      </c>
      <c r="C57" s="220"/>
    </row>
    <row r="58" spans="1:3" x14ac:dyDescent="0.25">
      <c r="A58" s="82">
        <v>3521</v>
      </c>
      <c r="B58" s="12" t="s">
        <v>277</v>
      </c>
      <c r="C58" s="220">
        <v>3000</v>
      </c>
    </row>
    <row r="59" spans="1:3" x14ac:dyDescent="0.25">
      <c r="A59" s="82">
        <v>353</v>
      </c>
      <c r="B59" s="12" t="s">
        <v>49</v>
      </c>
      <c r="C59" s="220"/>
    </row>
    <row r="60" spans="1:3" x14ac:dyDescent="0.25">
      <c r="A60" s="82">
        <v>3531</v>
      </c>
      <c r="B60" s="12" t="s">
        <v>49</v>
      </c>
      <c r="C60" s="220">
        <v>38800</v>
      </c>
    </row>
    <row r="61" spans="1:3" x14ac:dyDescent="0.25">
      <c r="A61" s="82">
        <v>355</v>
      </c>
      <c r="B61" s="12" t="s">
        <v>50</v>
      </c>
      <c r="C61" s="220"/>
    </row>
    <row r="62" spans="1:3" x14ac:dyDescent="0.25">
      <c r="A62" s="82">
        <v>3551</v>
      </c>
      <c r="B62" s="12" t="s">
        <v>281</v>
      </c>
      <c r="C62" s="220">
        <v>73700</v>
      </c>
    </row>
    <row r="63" spans="1:3" x14ac:dyDescent="0.25">
      <c r="A63" s="85">
        <v>3700</v>
      </c>
      <c r="B63" s="81" t="s">
        <v>51</v>
      </c>
      <c r="C63" s="219">
        <f>SUM(C64:C75)</f>
        <v>54000</v>
      </c>
    </row>
    <row r="64" spans="1:3" x14ac:dyDescent="0.25">
      <c r="A64" s="82">
        <v>371</v>
      </c>
      <c r="B64" s="12" t="s">
        <v>52</v>
      </c>
      <c r="C64" s="220"/>
    </row>
    <row r="65" spans="1:3" x14ac:dyDescent="0.25">
      <c r="A65" s="82">
        <v>3711</v>
      </c>
      <c r="B65" s="12" t="s">
        <v>282</v>
      </c>
      <c r="C65" s="220">
        <v>4000</v>
      </c>
    </row>
    <row r="66" spans="1:3" x14ac:dyDescent="0.25">
      <c r="A66" s="82">
        <v>3712</v>
      </c>
      <c r="B66" s="12" t="s">
        <v>283</v>
      </c>
      <c r="C66" s="220">
        <v>5000</v>
      </c>
    </row>
    <row r="67" spans="1:3" x14ac:dyDescent="0.25">
      <c r="A67" s="82">
        <v>372</v>
      </c>
      <c r="B67" s="12" t="s">
        <v>53</v>
      </c>
      <c r="C67" s="220"/>
    </row>
    <row r="68" spans="1:3" x14ac:dyDescent="0.25">
      <c r="A68" s="82">
        <v>3721</v>
      </c>
      <c r="B68" s="12" t="s">
        <v>284</v>
      </c>
      <c r="C68" s="220">
        <v>4000</v>
      </c>
    </row>
    <row r="69" spans="1:3" x14ac:dyDescent="0.25">
      <c r="A69" s="82">
        <v>3722</v>
      </c>
      <c r="B69" s="12" t="s">
        <v>285</v>
      </c>
      <c r="C69" s="220">
        <v>3000</v>
      </c>
    </row>
    <row r="70" spans="1:3" x14ac:dyDescent="0.25">
      <c r="A70" s="82">
        <v>375</v>
      </c>
      <c r="B70" s="12" t="s">
        <v>56</v>
      </c>
      <c r="C70" s="220"/>
    </row>
    <row r="71" spans="1:3" x14ac:dyDescent="0.25">
      <c r="A71" s="82">
        <v>3751</v>
      </c>
      <c r="B71" s="12" t="s">
        <v>286</v>
      </c>
      <c r="C71" s="220">
        <v>10500</v>
      </c>
    </row>
    <row r="72" spans="1:3" x14ac:dyDescent="0.25">
      <c r="A72" s="82">
        <v>376</v>
      </c>
      <c r="B72" s="12" t="s">
        <v>57</v>
      </c>
      <c r="C72" s="220"/>
    </row>
    <row r="73" spans="1:3" x14ac:dyDescent="0.25">
      <c r="A73" s="82">
        <v>3761</v>
      </c>
      <c r="B73" s="12" t="s">
        <v>287</v>
      </c>
      <c r="C73" s="220">
        <v>5000</v>
      </c>
    </row>
    <row r="74" spans="1:3" x14ac:dyDescent="0.25">
      <c r="A74" s="82">
        <v>379</v>
      </c>
      <c r="B74" s="12" t="s">
        <v>60</v>
      </c>
      <c r="C74" s="220"/>
    </row>
    <row r="75" spans="1:3" x14ac:dyDescent="0.25">
      <c r="A75" s="82">
        <v>3791</v>
      </c>
      <c r="B75" s="12" t="s">
        <v>60</v>
      </c>
      <c r="C75" s="220">
        <v>22500</v>
      </c>
    </row>
    <row r="76" spans="1:3" x14ac:dyDescent="0.25">
      <c r="A76" s="85">
        <v>3800</v>
      </c>
      <c r="B76" s="81" t="s">
        <v>61</v>
      </c>
      <c r="C76" s="219">
        <f>SUM(C77:C79)</f>
        <v>54600</v>
      </c>
    </row>
    <row r="77" spans="1:3" x14ac:dyDescent="0.25">
      <c r="A77" s="82">
        <v>385</v>
      </c>
      <c r="B77" s="12" t="s">
        <v>62</v>
      </c>
      <c r="C77" s="220"/>
    </row>
    <row r="78" spans="1:3" x14ac:dyDescent="0.25">
      <c r="A78" s="82">
        <v>3852</v>
      </c>
      <c r="B78" s="12" t="s">
        <v>288</v>
      </c>
      <c r="C78" s="220">
        <v>54600</v>
      </c>
    </row>
    <row r="79" spans="1:3" x14ac:dyDescent="0.25">
      <c r="A79" s="82">
        <v>3853</v>
      </c>
      <c r="B79" s="12" t="s">
        <v>339</v>
      </c>
      <c r="C79" s="220">
        <v>0</v>
      </c>
    </row>
    <row r="80" spans="1:3" x14ac:dyDescent="0.25">
      <c r="A80" s="85">
        <v>3900</v>
      </c>
      <c r="B80" s="81" t="s">
        <v>63</v>
      </c>
      <c r="C80" s="219">
        <f>SUM(C81:C84)</f>
        <v>166396.70000000001</v>
      </c>
    </row>
    <row r="81" spans="1:3" x14ac:dyDescent="0.25">
      <c r="A81" s="82">
        <v>392</v>
      </c>
      <c r="B81" s="12" t="s">
        <v>64</v>
      </c>
      <c r="C81" s="220"/>
    </row>
    <row r="82" spans="1:3" x14ac:dyDescent="0.25">
      <c r="A82" s="82">
        <v>3921</v>
      </c>
      <c r="B82" s="12" t="s">
        <v>289</v>
      </c>
      <c r="C82" s="220">
        <v>6300</v>
      </c>
    </row>
    <row r="83" spans="1:3" x14ac:dyDescent="0.25">
      <c r="A83" s="82">
        <v>398</v>
      </c>
      <c r="B83" s="12" t="s">
        <v>65</v>
      </c>
      <c r="C83" s="220"/>
    </row>
    <row r="84" spans="1:3" x14ac:dyDescent="0.25">
      <c r="A84" s="82">
        <v>3981</v>
      </c>
      <c r="B84" s="12" t="s">
        <v>290</v>
      </c>
      <c r="C84" s="220">
        <v>160096.70000000001</v>
      </c>
    </row>
    <row r="85" spans="1:3" x14ac:dyDescent="0.25">
      <c r="A85" s="94">
        <v>5000</v>
      </c>
      <c r="B85" s="80" t="s">
        <v>66</v>
      </c>
      <c r="C85" s="221">
        <f>+C86+C93+C96</f>
        <v>0</v>
      </c>
    </row>
    <row r="86" spans="1:3" x14ac:dyDescent="0.25">
      <c r="A86" s="85">
        <v>5100</v>
      </c>
      <c r="B86" s="81" t="s">
        <v>67</v>
      </c>
      <c r="C86" s="219">
        <f>SUM(C87:C92)</f>
        <v>0</v>
      </c>
    </row>
    <row r="87" spans="1:3" x14ac:dyDescent="0.25">
      <c r="A87" s="82">
        <v>511</v>
      </c>
      <c r="B87" s="12" t="s">
        <v>68</v>
      </c>
      <c r="C87" s="220"/>
    </row>
    <row r="88" spans="1:3" x14ac:dyDescent="0.25">
      <c r="A88" s="82">
        <v>5111</v>
      </c>
      <c r="B88" s="12" t="s">
        <v>291</v>
      </c>
      <c r="C88" s="220">
        <v>0</v>
      </c>
    </row>
    <row r="89" spans="1:3" x14ac:dyDescent="0.25">
      <c r="A89" s="82">
        <v>515</v>
      </c>
      <c r="B89" s="12" t="s">
        <v>69</v>
      </c>
      <c r="C89" s="220"/>
    </row>
    <row r="90" spans="1:3" x14ac:dyDescent="0.25">
      <c r="A90" s="82">
        <v>5151</v>
      </c>
      <c r="B90" s="12" t="s">
        <v>292</v>
      </c>
      <c r="C90" s="220">
        <v>0</v>
      </c>
    </row>
    <row r="91" spans="1:3" x14ac:dyDescent="0.25">
      <c r="A91" s="82">
        <v>519</v>
      </c>
      <c r="B91" s="12" t="s">
        <v>70</v>
      </c>
      <c r="C91" s="220"/>
    </row>
    <row r="92" spans="1:3" x14ac:dyDescent="0.25">
      <c r="A92" s="82">
        <v>5191</v>
      </c>
      <c r="B92" s="12" t="s">
        <v>70</v>
      </c>
      <c r="C92" s="220">
        <v>0</v>
      </c>
    </row>
    <row r="93" spans="1:3" x14ac:dyDescent="0.25">
      <c r="A93" s="85">
        <v>5400</v>
      </c>
      <c r="B93" s="81" t="s">
        <v>71</v>
      </c>
      <c r="C93" s="219">
        <f>SUM(C94:C95)</f>
        <v>0</v>
      </c>
    </row>
    <row r="94" spans="1:3" x14ac:dyDescent="0.25">
      <c r="A94" s="82">
        <v>541</v>
      </c>
      <c r="B94" s="12" t="s">
        <v>72</v>
      </c>
      <c r="C94" s="220"/>
    </row>
    <row r="95" spans="1:3" x14ac:dyDescent="0.25">
      <c r="A95" s="82">
        <v>5411</v>
      </c>
      <c r="B95" s="12" t="s">
        <v>293</v>
      </c>
      <c r="C95" s="220">
        <v>0</v>
      </c>
    </row>
    <row r="96" spans="1:3" x14ac:dyDescent="0.25">
      <c r="A96" s="85">
        <v>5900</v>
      </c>
      <c r="B96" s="81" t="s">
        <v>73</v>
      </c>
      <c r="C96" s="219">
        <f>SUM(C97:C98)</f>
        <v>0</v>
      </c>
    </row>
    <row r="97" spans="1:3" x14ac:dyDescent="0.25">
      <c r="A97" s="82">
        <v>597</v>
      </c>
      <c r="B97" s="12" t="s">
        <v>74</v>
      </c>
      <c r="C97" s="220"/>
    </row>
    <row r="98" spans="1:3" x14ac:dyDescent="0.25">
      <c r="A98" s="82">
        <v>5971</v>
      </c>
      <c r="B98" s="12" t="s">
        <v>74</v>
      </c>
      <c r="C98" s="220">
        <v>0</v>
      </c>
    </row>
    <row r="99" spans="1:3" ht="46.5" customHeight="1" x14ac:dyDescent="0.25">
      <c r="A99" s="114" t="s">
        <v>382</v>
      </c>
      <c r="B99" s="114"/>
      <c r="C99" s="114"/>
    </row>
  </sheetData>
  <mergeCells count="3">
    <mergeCell ref="A99:C99"/>
    <mergeCell ref="A2:B2"/>
    <mergeCell ref="A1:C1"/>
  </mergeCells>
  <printOptions horizontalCentered="1"/>
  <pageMargins left="0.70866141732283472" right="0.70866141732283472" top="0.74803149606299213" bottom="0.74803149606299213"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workbookViewId="0">
      <pane ySplit="2" topLeftCell="A6" activePane="bottomLeft" state="frozen"/>
      <selection pane="bottomLeft" sqref="A1:C28"/>
    </sheetView>
  </sheetViews>
  <sheetFormatPr baseColWidth="10" defaultRowHeight="15" x14ac:dyDescent="0.25"/>
  <cols>
    <col min="1" max="1" width="5" bestFit="1" customWidth="1"/>
    <col min="2" max="2" width="64" customWidth="1"/>
    <col min="3" max="3" width="33.140625" style="222" customWidth="1"/>
  </cols>
  <sheetData>
    <row r="1" spans="1:3" ht="51.75" customHeight="1" x14ac:dyDescent="0.25">
      <c r="A1" s="117" t="s">
        <v>381</v>
      </c>
      <c r="B1" s="117"/>
      <c r="C1" s="117"/>
    </row>
    <row r="2" spans="1:3" x14ac:dyDescent="0.25">
      <c r="A2" s="120" t="s">
        <v>75</v>
      </c>
      <c r="B2" s="121"/>
      <c r="C2" s="223" t="s">
        <v>2</v>
      </c>
    </row>
    <row r="3" spans="1:3" x14ac:dyDescent="0.25">
      <c r="A3" s="118" t="s">
        <v>262</v>
      </c>
      <c r="B3" s="119"/>
      <c r="C3" s="224">
        <f>SUM(C4:C7)</f>
        <v>1540640.83</v>
      </c>
    </row>
    <row r="4" spans="1:3" x14ac:dyDescent="0.25">
      <c r="A4" s="11">
        <v>1000</v>
      </c>
      <c r="B4" s="12" t="s">
        <v>16</v>
      </c>
      <c r="C4" s="225">
        <v>1349611.52</v>
      </c>
    </row>
    <row r="5" spans="1:3" x14ac:dyDescent="0.25">
      <c r="A5" s="11">
        <v>2000</v>
      </c>
      <c r="B5" s="12" t="s">
        <v>27</v>
      </c>
      <c r="C5" s="225">
        <v>30000</v>
      </c>
    </row>
    <row r="6" spans="1:3" x14ac:dyDescent="0.25">
      <c r="A6" s="11">
        <v>3000</v>
      </c>
      <c r="B6" s="12" t="s">
        <v>34</v>
      </c>
      <c r="C6" s="225">
        <v>161029.31</v>
      </c>
    </row>
    <row r="7" spans="1:3" x14ac:dyDescent="0.25">
      <c r="A7" s="11">
        <v>5000</v>
      </c>
      <c r="B7" s="12" t="s">
        <v>66</v>
      </c>
      <c r="C7" s="225">
        <v>0</v>
      </c>
    </row>
    <row r="8" spans="1:3" x14ac:dyDescent="0.25">
      <c r="A8" s="118" t="s">
        <v>263</v>
      </c>
      <c r="B8" s="119"/>
      <c r="C8" s="224">
        <f>SUM(C9:C12)</f>
        <v>3867059.42</v>
      </c>
    </row>
    <row r="9" spans="1:3" x14ac:dyDescent="0.25">
      <c r="A9" s="11">
        <v>1000</v>
      </c>
      <c r="B9" s="12" t="s">
        <v>16</v>
      </c>
      <c r="C9" s="225">
        <v>3620297.43</v>
      </c>
    </row>
    <row r="10" spans="1:3" x14ac:dyDescent="0.25">
      <c r="A10" s="11">
        <v>2000</v>
      </c>
      <c r="B10" s="12" t="s">
        <v>27</v>
      </c>
      <c r="C10" s="225">
        <v>113500</v>
      </c>
    </row>
    <row r="11" spans="1:3" x14ac:dyDescent="0.25">
      <c r="A11" s="11">
        <v>3000</v>
      </c>
      <c r="B11" s="12" t="s">
        <v>34</v>
      </c>
      <c r="C11" s="225">
        <v>133261.99</v>
      </c>
    </row>
    <row r="12" spans="1:3" x14ac:dyDescent="0.25">
      <c r="A12" s="11">
        <v>5000</v>
      </c>
      <c r="B12" s="12" t="s">
        <v>66</v>
      </c>
      <c r="C12" s="225">
        <v>0</v>
      </c>
    </row>
    <row r="13" spans="1:3" x14ac:dyDescent="0.25">
      <c r="A13" s="118" t="s">
        <v>228</v>
      </c>
      <c r="B13" s="119"/>
      <c r="C13" s="224">
        <f>SUM(C14:C17)</f>
        <v>1370799.47</v>
      </c>
    </row>
    <row r="14" spans="1:3" x14ac:dyDescent="0.25">
      <c r="A14" s="11">
        <v>1000</v>
      </c>
      <c r="B14" s="12" t="s">
        <v>16</v>
      </c>
      <c r="C14" s="225">
        <v>1112624.73</v>
      </c>
    </row>
    <row r="15" spans="1:3" x14ac:dyDescent="0.25">
      <c r="A15" s="11">
        <v>2000</v>
      </c>
      <c r="B15" s="12" t="s">
        <v>27</v>
      </c>
      <c r="C15" s="225">
        <v>76544.3</v>
      </c>
    </row>
    <row r="16" spans="1:3" x14ac:dyDescent="0.25">
      <c r="A16" s="11">
        <v>3000</v>
      </c>
      <c r="B16" s="12" t="s">
        <v>34</v>
      </c>
      <c r="C16" s="225">
        <v>181630.44</v>
      </c>
    </row>
    <row r="17" spans="1:3" x14ac:dyDescent="0.25">
      <c r="A17" s="11">
        <v>5000</v>
      </c>
      <c r="B17" s="12" t="s">
        <v>66</v>
      </c>
      <c r="C17" s="225">
        <v>0</v>
      </c>
    </row>
    <row r="18" spans="1:3" ht="15" customHeight="1" x14ac:dyDescent="0.25">
      <c r="A18" s="118" t="s">
        <v>264</v>
      </c>
      <c r="B18" s="119"/>
      <c r="C18" s="224">
        <f>SUM(C19:C22)</f>
        <v>836426.84000000008</v>
      </c>
    </row>
    <row r="19" spans="1:3" x14ac:dyDescent="0.25">
      <c r="A19" s="11">
        <v>1000</v>
      </c>
      <c r="B19" s="12" t="s">
        <v>16</v>
      </c>
      <c r="C19" s="225">
        <v>761666.31</v>
      </c>
    </row>
    <row r="20" spans="1:3" x14ac:dyDescent="0.25">
      <c r="A20" s="11">
        <v>2000</v>
      </c>
      <c r="B20" s="12" t="s">
        <v>27</v>
      </c>
      <c r="C20" s="225">
        <v>18000</v>
      </c>
    </row>
    <row r="21" spans="1:3" x14ac:dyDescent="0.25">
      <c r="A21" s="11">
        <v>3000</v>
      </c>
      <c r="B21" s="12" t="s">
        <v>34</v>
      </c>
      <c r="C21" s="225">
        <v>56760.53</v>
      </c>
    </row>
    <row r="22" spans="1:3" x14ac:dyDescent="0.25">
      <c r="A22" s="11">
        <v>5000</v>
      </c>
      <c r="B22" s="12" t="s">
        <v>66</v>
      </c>
      <c r="C22" s="225">
        <v>0</v>
      </c>
    </row>
    <row r="23" spans="1:3" ht="15" customHeight="1" x14ac:dyDescent="0.25">
      <c r="A23" s="118" t="s">
        <v>265</v>
      </c>
      <c r="B23" s="119"/>
      <c r="C23" s="224">
        <f>SUM(C24:C27)</f>
        <v>3425247.44</v>
      </c>
    </row>
    <row r="24" spans="1:3" x14ac:dyDescent="0.25">
      <c r="A24" s="11">
        <v>1000</v>
      </c>
      <c r="B24" s="12" t="s">
        <v>16</v>
      </c>
      <c r="C24" s="225">
        <v>3289533.01</v>
      </c>
    </row>
    <row r="25" spans="1:3" x14ac:dyDescent="0.25">
      <c r="A25" s="11">
        <v>2000</v>
      </c>
      <c r="B25" s="12" t="s">
        <v>27</v>
      </c>
      <c r="C25" s="225">
        <v>36000</v>
      </c>
    </row>
    <row r="26" spans="1:3" x14ac:dyDescent="0.25">
      <c r="A26" s="11">
        <v>3000</v>
      </c>
      <c r="B26" s="12" t="s">
        <v>34</v>
      </c>
      <c r="C26" s="225">
        <v>99714.43</v>
      </c>
    </row>
    <row r="27" spans="1:3" x14ac:dyDescent="0.25">
      <c r="A27" s="11">
        <v>5000</v>
      </c>
      <c r="B27" s="12" t="s">
        <v>66</v>
      </c>
      <c r="C27" s="225">
        <v>0</v>
      </c>
    </row>
    <row r="28" spans="1:3" ht="15" customHeight="1" x14ac:dyDescent="0.25">
      <c r="A28" s="118" t="s">
        <v>9</v>
      </c>
      <c r="B28" s="119"/>
      <c r="C28" s="224">
        <f>+C3+C8+C13+C18+C23</f>
        <v>11040174</v>
      </c>
    </row>
  </sheetData>
  <autoFilter ref="A2:C28">
    <filterColumn colId="0" showButton="0"/>
  </autoFilter>
  <mergeCells count="8">
    <mergeCell ref="A28:B28"/>
    <mergeCell ref="A1:C1"/>
    <mergeCell ref="A2:B2"/>
    <mergeCell ref="A3:B3"/>
    <mergeCell ref="A8:B8"/>
    <mergeCell ref="A13:B13"/>
    <mergeCell ref="A18:B18"/>
    <mergeCell ref="A23:B23"/>
  </mergeCells>
  <printOptions horizontalCentered="1"/>
  <pageMargins left="0.39370078740157483" right="0.39370078740157483" top="0.39370078740157483" bottom="0.39370078740157483" header="0.31496062992125984" footer="0.31496062992125984"/>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sqref="A1:C15"/>
    </sheetView>
  </sheetViews>
  <sheetFormatPr baseColWidth="10" defaultRowHeight="15" x14ac:dyDescent="0.25"/>
  <cols>
    <col min="1" max="1" width="16" customWidth="1"/>
    <col min="2" max="2" width="45.7109375" bestFit="1" customWidth="1"/>
    <col min="3" max="3" width="19.85546875" style="222" bestFit="1" customWidth="1"/>
  </cols>
  <sheetData>
    <row r="1" spans="1:3" ht="53.25" customHeight="1" x14ac:dyDescent="0.25">
      <c r="A1" s="111" t="s">
        <v>229</v>
      </c>
      <c r="B1" s="111"/>
      <c r="C1" s="111"/>
    </row>
    <row r="2" spans="1:3" x14ac:dyDescent="0.25">
      <c r="A2" s="2" t="s">
        <v>0</v>
      </c>
      <c r="B2" s="1"/>
      <c r="C2" s="226"/>
    </row>
    <row r="3" spans="1:3" ht="15" customHeight="1" x14ac:dyDescent="0.25">
      <c r="A3" s="127" t="s">
        <v>258</v>
      </c>
      <c r="B3" s="127"/>
      <c r="C3" s="127"/>
    </row>
    <row r="4" spans="1:3" x14ac:dyDescent="0.25">
      <c r="A4" s="2" t="s">
        <v>0</v>
      </c>
      <c r="B4" s="1"/>
      <c r="C4" s="226"/>
    </row>
    <row r="5" spans="1:3" ht="26.25" x14ac:dyDescent="0.25">
      <c r="A5" s="122" t="s">
        <v>76</v>
      </c>
      <c r="B5" s="123"/>
      <c r="C5" s="227" t="s">
        <v>2</v>
      </c>
    </row>
    <row r="6" spans="1:3" x14ac:dyDescent="0.25">
      <c r="A6" s="15" t="s">
        <v>77</v>
      </c>
      <c r="B6" s="16" t="s">
        <v>78</v>
      </c>
      <c r="C6" s="228"/>
    </row>
    <row r="7" spans="1:3" x14ac:dyDescent="0.25">
      <c r="A7" s="13" t="s">
        <v>79</v>
      </c>
      <c r="B7" s="14" t="s">
        <v>80</v>
      </c>
      <c r="C7" s="229"/>
    </row>
    <row r="8" spans="1:3" x14ac:dyDescent="0.25">
      <c r="A8" s="17" t="s">
        <v>81</v>
      </c>
      <c r="B8" s="18" t="s">
        <v>82</v>
      </c>
      <c r="C8" s="230"/>
    </row>
    <row r="9" spans="1:3" ht="26.25" x14ac:dyDescent="0.25">
      <c r="A9" s="10" t="s">
        <v>83</v>
      </c>
      <c r="B9" s="19" t="s">
        <v>84</v>
      </c>
      <c r="C9" s="231"/>
    </row>
    <row r="10" spans="1:3" x14ac:dyDescent="0.25">
      <c r="A10" s="20"/>
      <c r="B10" s="21" t="s">
        <v>383</v>
      </c>
      <c r="C10" s="232">
        <v>1540640.83</v>
      </c>
    </row>
    <row r="11" spans="1:3" x14ac:dyDescent="0.25">
      <c r="A11" s="22"/>
      <c r="B11" s="21" t="s">
        <v>384</v>
      </c>
      <c r="C11" s="232">
        <v>3867059.42</v>
      </c>
    </row>
    <row r="12" spans="1:3" x14ac:dyDescent="0.25">
      <c r="A12" s="22"/>
      <c r="B12" s="21" t="s">
        <v>385</v>
      </c>
      <c r="C12" s="232">
        <v>1370799.47</v>
      </c>
    </row>
    <row r="13" spans="1:3" x14ac:dyDescent="0.25">
      <c r="A13" s="22"/>
      <c r="B13" s="21" t="s">
        <v>386</v>
      </c>
      <c r="C13" s="232">
        <v>836426.84</v>
      </c>
    </row>
    <row r="14" spans="1:3" x14ac:dyDescent="0.25">
      <c r="A14" s="23"/>
      <c r="B14" s="98" t="s">
        <v>387</v>
      </c>
      <c r="C14" s="225">
        <v>3425247.44</v>
      </c>
    </row>
    <row r="15" spans="1:3" x14ac:dyDescent="0.25">
      <c r="A15" s="124" t="s">
        <v>9</v>
      </c>
      <c r="B15" s="125"/>
      <c r="C15" s="231">
        <f>SUM(C10:C14)</f>
        <v>11040174</v>
      </c>
    </row>
    <row r="16" spans="1:3" ht="27" customHeight="1" x14ac:dyDescent="0.25">
      <c r="A16" s="126"/>
      <c r="B16" s="126"/>
      <c r="C16" s="126"/>
    </row>
    <row r="18" spans="1:3" x14ac:dyDescent="0.25">
      <c r="A18" s="2" t="s">
        <v>0</v>
      </c>
      <c r="B18" s="1"/>
      <c r="C18" s="226"/>
    </row>
  </sheetData>
  <mergeCells count="5">
    <mergeCell ref="A5:B5"/>
    <mergeCell ref="A15:B15"/>
    <mergeCell ref="A1:C1"/>
    <mergeCell ref="A16:C16"/>
    <mergeCell ref="A3:C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zoomScaleNormal="100" workbookViewId="0">
      <pane ySplit="5" topLeftCell="A6" activePane="bottomLeft" state="frozen"/>
      <selection pane="bottomLeft" sqref="A1:C13"/>
    </sheetView>
  </sheetViews>
  <sheetFormatPr baseColWidth="10" defaultRowHeight="15" x14ac:dyDescent="0.25"/>
  <cols>
    <col min="1" max="1" width="24.85546875" customWidth="1"/>
    <col min="2" max="2" width="45.7109375" bestFit="1" customWidth="1"/>
    <col min="3" max="3" width="19.7109375" style="222" bestFit="1" customWidth="1"/>
  </cols>
  <sheetData>
    <row r="1" spans="1:3" ht="52.5" customHeight="1" x14ac:dyDescent="0.25">
      <c r="A1" s="111" t="s">
        <v>230</v>
      </c>
      <c r="B1" s="111"/>
      <c r="C1" s="111"/>
    </row>
    <row r="2" spans="1:3" x14ac:dyDescent="0.25">
      <c r="A2" s="2" t="s">
        <v>0</v>
      </c>
      <c r="B2" s="1"/>
      <c r="C2" s="226"/>
    </row>
    <row r="3" spans="1:3" ht="30" customHeight="1" x14ac:dyDescent="0.25">
      <c r="A3" s="132" t="s">
        <v>259</v>
      </c>
      <c r="B3" s="132"/>
      <c r="C3" s="132"/>
    </row>
    <row r="4" spans="1:3" x14ac:dyDescent="0.25">
      <c r="A4" s="2" t="s">
        <v>0</v>
      </c>
      <c r="B4" s="1"/>
      <c r="C4" s="226"/>
    </row>
    <row r="5" spans="1:3" ht="25.5" x14ac:dyDescent="0.25">
      <c r="A5" s="128" t="s">
        <v>86</v>
      </c>
      <c r="B5" s="129"/>
      <c r="C5" s="233" t="s">
        <v>2</v>
      </c>
    </row>
    <row r="6" spans="1:3" x14ac:dyDescent="0.25">
      <c r="A6" s="83">
        <v>1</v>
      </c>
      <c r="B6" s="84" t="s">
        <v>87</v>
      </c>
      <c r="C6" s="234"/>
    </row>
    <row r="7" spans="1:3" x14ac:dyDescent="0.25">
      <c r="A7" s="85" t="s">
        <v>89</v>
      </c>
      <c r="B7" s="81" t="s">
        <v>63</v>
      </c>
      <c r="C7" s="235"/>
    </row>
    <row r="8" spans="1:3" ht="26.25" x14ac:dyDescent="0.25">
      <c r="A8" s="82" t="s">
        <v>90</v>
      </c>
      <c r="B8" s="12" t="s">
        <v>91</v>
      </c>
      <c r="C8" s="220"/>
    </row>
    <row r="9" spans="1:3" x14ac:dyDescent="0.25">
      <c r="A9" s="82" t="s">
        <v>92</v>
      </c>
      <c r="B9" s="12" t="s">
        <v>93</v>
      </c>
      <c r="C9" s="220">
        <v>11040174</v>
      </c>
    </row>
    <row r="10" spans="1:3" x14ac:dyDescent="0.25">
      <c r="A10" s="82" t="s">
        <v>94</v>
      </c>
      <c r="B10" s="12" t="s">
        <v>95</v>
      </c>
      <c r="C10" s="220"/>
    </row>
    <row r="11" spans="1:3" x14ac:dyDescent="0.25">
      <c r="A11" s="82" t="s">
        <v>96</v>
      </c>
      <c r="B11" s="12" t="s">
        <v>97</v>
      </c>
      <c r="C11" s="220"/>
    </row>
    <row r="12" spans="1:3" x14ac:dyDescent="0.25">
      <c r="A12" s="82" t="s">
        <v>98</v>
      </c>
      <c r="B12" s="12" t="s">
        <v>88</v>
      </c>
      <c r="C12" s="220"/>
    </row>
    <row r="13" spans="1:3" ht="15" customHeight="1" x14ac:dyDescent="0.25">
      <c r="A13" s="130" t="s">
        <v>9</v>
      </c>
      <c r="B13" s="131"/>
      <c r="C13" s="236">
        <f>SUM(C8:C12)</f>
        <v>11040174</v>
      </c>
    </row>
    <row r="14" spans="1:3" x14ac:dyDescent="0.25">
      <c r="A14" s="1"/>
      <c r="B14" s="1"/>
      <c r="C14" s="226"/>
    </row>
    <row r="15" spans="1:3" ht="48" customHeight="1" x14ac:dyDescent="0.25">
      <c r="A15" s="112"/>
      <c r="B15" s="112"/>
      <c r="C15" s="112"/>
    </row>
  </sheetData>
  <autoFilter ref="A5:C13">
    <filterColumn colId="0" showButton="0"/>
  </autoFilter>
  <mergeCells count="5">
    <mergeCell ref="A5:B5"/>
    <mergeCell ref="A13:B13"/>
    <mergeCell ref="A1:C1"/>
    <mergeCell ref="A3:C3"/>
    <mergeCell ref="A15:C15"/>
  </mergeCells>
  <printOptions horizontalCentered="1"/>
  <pageMargins left="0.70866141732283472" right="0.70866141732283472" top="0.74803149606299213" bottom="0.74803149606299213" header="0.31496062992125984" footer="0.31496062992125984"/>
  <pageSetup paperSize="9" scale="9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10"/>
    </sheetView>
  </sheetViews>
  <sheetFormatPr baseColWidth="10" defaultRowHeight="15" x14ac:dyDescent="0.25"/>
  <cols>
    <col min="1" max="1" width="1.5703125" bestFit="1" customWidth="1"/>
    <col min="2" max="2" width="45.7109375" bestFit="1" customWidth="1"/>
    <col min="3" max="3" width="11.5703125" bestFit="1" customWidth="1"/>
    <col min="4" max="4" width="19.7109375" bestFit="1" customWidth="1"/>
  </cols>
  <sheetData>
    <row r="1" spans="1:4" ht="42" customHeight="1" x14ac:dyDescent="0.25">
      <c r="A1" s="111" t="s">
        <v>231</v>
      </c>
      <c r="B1" s="111"/>
      <c r="C1" s="111"/>
      <c r="D1" s="111"/>
    </row>
    <row r="2" spans="1:4" x14ac:dyDescent="0.25">
      <c r="A2" s="2" t="s">
        <v>0</v>
      </c>
      <c r="B2" s="1"/>
      <c r="C2" s="1"/>
      <c r="D2" s="1"/>
    </row>
    <row r="3" spans="1:4" ht="30" customHeight="1" x14ac:dyDescent="0.25">
      <c r="A3" s="132" t="s">
        <v>260</v>
      </c>
      <c r="B3" s="132"/>
      <c r="C3" s="132"/>
      <c r="D3" s="132"/>
    </row>
    <row r="4" spans="1:4" x14ac:dyDescent="0.25">
      <c r="A4" s="2" t="s">
        <v>0</v>
      </c>
      <c r="B4" s="1"/>
      <c r="C4" s="1"/>
      <c r="D4" s="1"/>
    </row>
    <row r="5" spans="1:4" ht="25.5" x14ac:dyDescent="0.25">
      <c r="A5" s="138" t="s">
        <v>99</v>
      </c>
      <c r="B5" s="139"/>
      <c r="C5" s="140"/>
      <c r="D5" s="86" t="s">
        <v>2</v>
      </c>
    </row>
    <row r="6" spans="1:4" x14ac:dyDescent="0.25">
      <c r="A6" s="141" t="s">
        <v>100</v>
      </c>
      <c r="B6" s="142"/>
      <c r="C6" s="142"/>
      <c r="D6" s="143"/>
    </row>
    <row r="7" spans="1:4" ht="39" customHeight="1" x14ac:dyDescent="0.25">
      <c r="A7" s="87"/>
      <c r="B7" s="134" t="s">
        <v>101</v>
      </c>
      <c r="C7" s="137"/>
      <c r="D7" s="219"/>
    </row>
    <row r="8" spans="1:4" x14ac:dyDescent="0.25">
      <c r="A8" s="87"/>
      <c r="B8" s="134" t="s">
        <v>102</v>
      </c>
      <c r="C8" s="137"/>
      <c r="D8" s="219"/>
    </row>
    <row r="9" spans="1:4" x14ac:dyDescent="0.25">
      <c r="A9" s="26"/>
      <c r="B9" s="27" t="s">
        <v>103</v>
      </c>
      <c r="C9" s="28" t="s">
        <v>104</v>
      </c>
      <c r="D9" s="220">
        <v>11040174</v>
      </c>
    </row>
    <row r="10" spans="1:4" x14ac:dyDescent="0.25">
      <c r="A10" s="133" t="s">
        <v>9</v>
      </c>
      <c r="B10" s="134"/>
      <c r="C10" s="135"/>
      <c r="D10" s="219">
        <f>+D9</f>
        <v>11040174</v>
      </c>
    </row>
    <row r="11" spans="1:4" x14ac:dyDescent="0.25">
      <c r="A11" s="2" t="s">
        <v>0</v>
      </c>
      <c r="B11" s="1"/>
      <c r="C11" s="1"/>
      <c r="D11" s="226"/>
    </row>
    <row r="12" spans="1:4" x14ac:dyDescent="0.25">
      <c r="A12" s="1"/>
      <c r="B12" s="1"/>
      <c r="C12" s="1"/>
      <c r="D12" s="1"/>
    </row>
    <row r="13" spans="1:4" ht="33.75" customHeight="1" x14ac:dyDescent="0.25">
      <c r="A13" s="136"/>
      <c r="B13" s="136"/>
      <c r="C13" s="136"/>
      <c r="D13" s="136"/>
    </row>
  </sheetData>
  <autoFilter ref="A5:D11">
    <filterColumn colId="0" showButton="0"/>
    <filterColumn colId="1" showButton="0"/>
  </autoFilter>
  <mergeCells count="8">
    <mergeCell ref="A10:C10"/>
    <mergeCell ref="A1:D1"/>
    <mergeCell ref="A13:D13"/>
    <mergeCell ref="B8:C8"/>
    <mergeCell ref="A5:C5"/>
    <mergeCell ref="A6:D6"/>
    <mergeCell ref="B7:C7"/>
    <mergeCell ref="A3:D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sqref="A1:J14"/>
    </sheetView>
  </sheetViews>
  <sheetFormatPr baseColWidth="10" defaultRowHeight="15" x14ac:dyDescent="0.25"/>
  <cols>
    <col min="1" max="1" width="45.7109375" bestFit="1" customWidth="1"/>
    <col min="2" max="2" width="19.85546875" bestFit="1" customWidth="1"/>
    <col min="3" max="3" width="16.85546875" bestFit="1" customWidth="1"/>
    <col min="4" max="4" width="19.85546875" bestFit="1" customWidth="1"/>
    <col min="5" max="5" width="16.85546875" bestFit="1" customWidth="1"/>
    <col min="6" max="6" width="19.85546875" bestFit="1" customWidth="1"/>
    <col min="7" max="7" width="16.85546875" bestFit="1" customWidth="1"/>
    <col min="8" max="8" width="19.85546875" bestFit="1" customWidth="1"/>
    <col min="9" max="9" width="16.85546875" bestFit="1" customWidth="1"/>
    <col min="10" max="10" width="11.5703125" bestFit="1" customWidth="1"/>
  </cols>
  <sheetData>
    <row r="1" spans="1:10" x14ac:dyDescent="0.25">
      <c r="A1" s="111" t="s">
        <v>232</v>
      </c>
      <c r="B1" s="111"/>
      <c r="C1" s="111"/>
      <c r="D1" s="111"/>
      <c r="E1" s="111"/>
      <c r="F1" s="111"/>
      <c r="G1" s="111"/>
      <c r="H1" s="111"/>
      <c r="I1" s="111"/>
      <c r="J1" s="111"/>
    </row>
    <row r="2" spans="1:10" x14ac:dyDescent="0.25">
      <c r="A2" s="2" t="s">
        <v>0</v>
      </c>
      <c r="B2" s="1"/>
      <c r="C2" s="1"/>
      <c r="D2" s="1"/>
      <c r="E2" s="1"/>
      <c r="F2" s="1"/>
      <c r="G2" s="1"/>
      <c r="H2" s="1"/>
      <c r="I2" s="1"/>
      <c r="J2" s="1"/>
    </row>
    <row r="3" spans="1:10" ht="30" customHeight="1" x14ac:dyDescent="0.25">
      <c r="A3" s="145" t="s">
        <v>261</v>
      </c>
      <c r="B3" s="145"/>
      <c r="C3" s="145"/>
      <c r="D3" s="145"/>
      <c r="E3" s="145"/>
      <c r="F3" s="145"/>
      <c r="G3" s="145"/>
      <c r="H3" s="145"/>
      <c r="I3" s="145"/>
      <c r="J3" s="145"/>
    </row>
    <row r="4" spans="1:10" x14ac:dyDescent="0.25">
      <c r="A4" s="3" t="s">
        <v>0</v>
      </c>
      <c r="B4" s="1"/>
      <c r="C4" s="1"/>
      <c r="D4" s="1"/>
      <c r="E4" s="1"/>
      <c r="F4" s="1"/>
      <c r="G4" s="1"/>
      <c r="H4" s="1"/>
      <c r="I4" s="1"/>
      <c r="J4" s="1"/>
    </row>
    <row r="5" spans="1:10" x14ac:dyDescent="0.25">
      <c r="A5" s="144" t="s">
        <v>105</v>
      </c>
      <c r="B5" s="146" t="s">
        <v>106</v>
      </c>
      <c r="C5" s="147"/>
      <c r="D5" s="146" t="s">
        <v>107</v>
      </c>
      <c r="E5" s="147"/>
      <c r="F5" s="146" t="s">
        <v>108</v>
      </c>
      <c r="G5" s="147"/>
      <c r="H5" s="146" t="s">
        <v>88</v>
      </c>
      <c r="I5" s="147"/>
      <c r="J5" s="30" t="s">
        <v>109</v>
      </c>
    </row>
    <row r="6" spans="1:10" x14ac:dyDescent="0.25">
      <c r="A6" s="144"/>
      <c r="B6" s="148"/>
      <c r="C6" s="144"/>
      <c r="D6" s="148"/>
      <c r="E6" s="144"/>
      <c r="F6" s="148"/>
      <c r="G6" s="144"/>
      <c r="H6" s="148"/>
      <c r="I6" s="144"/>
      <c r="J6" s="30" t="s">
        <v>85</v>
      </c>
    </row>
    <row r="7" spans="1:10" x14ac:dyDescent="0.25">
      <c r="A7" s="144"/>
      <c r="B7" s="149"/>
      <c r="C7" s="150"/>
      <c r="D7" s="149"/>
      <c r="E7" s="150"/>
      <c r="F7" s="149"/>
      <c r="G7" s="150"/>
      <c r="H7" s="149"/>
      <c r="I7" s="150"/>
      <c r="J7" s="30" t="s">
        <v>111</v>
      </c>
    </row>
    <row r="8" spans="1:10" ht="25.5" x14ac:dyDescent="0.25">
      <c r="A8" s="144"/>
      <c r="B8" s="29" t="s">
        <v>112</v>
      </c>
      <c r="C8" s="29" t="s">
        <v>113</v>
      </c>
      <c r="D8" s="29" t="s">
        <v>112</v>
      </c>
      <c r="E8" s="29" t="s">
        <v>113</v>
      </c>
      <c r="F8" s="29" t="s">
        <v>112</v>
      </c>
      <c r="G8" s="29" t="s">
        <v>113</v>
      </c>
      <c r="H8" s="29" t="s">
        <v>112</v>
      </c>
      <c r="I8" s="29" t="s">
        <v>113</v>
      </c>
      <c r="J8" s="31"/>
    </row>
    <row r="9" spans="1:10" x14ac:dyDescent="0.25">
      <c r="A9" s="32" t="s">
        <v>110</v>
      </c>
      <c r="B9" s="32" t="s">
        <v>114</v>
      </c>
      <c r="C9" s="32" t="s">
        <v>115</v>
      </c>
      <c r="D9" s="32" t="s">
        <v>116</v>
      </c>
      <c r="E9" s="32" t="s">
        <v>117</v>
      </c>
      <c r="F9" s="32" t="s">
        <v>118</v>
      </c>
      <c r="G9" s="32" t="s">
        <v>119</v>
      </c>
      <c r="H9" s="32" t="s">
        <v>120</v>
      </c>
      <c r="I9" s="32" t="s">
        <v>121</v>
      </c>
      <c r="J9" s="31"/>
    </row>
    <row r="10" spans="1:10" x14ac:dyDescent="0.25">
      <c r="A10" s="4" t="s">
        <v>0</v>
      </c>
      <c r="B10" s="4" t="s">
        <v>0</v>
      </c>
      <c r="C10" s="4" t="s">
        <v>0</v>
      </c>
      <c r="D10" s="4" t="s">
        <v>0</v>
      </c>
      <c r="E10" s="4" t="s">
        <v>0</v>
      </c>
      <c r="F10" s="4" t="s">
        <v>0</v>
      </c>
      <c r="G10" s="4" t="s">
        <v>0</v>
      </c>
      <c r="H10" s="4" t="s">
        <v>0</v>
      </c>
      <c r="I10" s="4" t="s">
        <v>0</v>
      </c>
      <c r="J10" s="4" t="s">
        <v>0</v>
      </c>
    </row>
    <row r="11" spans="1:10" x14ac:dyDescent="0.25">
      <c r="A11" s="4" t="s">
        <v>0</v>
      </c>
      <c r="B11" s="4" t="s">
        <v>0</v>
      </c>
      <c r="C11" s="4" t="s">
        <v>0</v>
      </c>
      <c r="D11" s="4" t="s">
        <v>0</v>
      </c>
      <c r="E11" s="4" t="s">
        <v>0</v>
      </c>
      <c r="F11" s="4" t="s">
        <v>0</v>
      </c>
      <c r="G11" s="4" t="s">
        <v>0</v>
      </c>
      <c r="H11" s="4" t="s">
        <v>0</v>
      </c>
      <c r="I11" s="4" t="s">
        <v>0</v>
      </c>
      <c r="J11" s="4" t="s">
        <v>0</v>
      </c>
    </row>
    <row r="12" spans="1:10" x14ac:dyDescent="0.25">
      <c r="A12" s="32" t="s">
        <v>85</v>
      </c>
      <c r="B12" s="32" t="s">
        <v>0</v>
      </c>
      <c r="C12" s="32" t="s">
        <v>0</v>
      </c>
      <c r="D12" s="32" t="s">
        <v>0</v>
      </c>
      <c r="E12" s="32" t="s">
        <v>0</v>
      </c>
      <c r="F12" s="32" t="s">
        <v>0</v>
      </c>
      <c r="G12" s="32" t="s">
        <v>0</v>
      </c>
      <c r="H12" s="32" t="s">
        <v>0</v>
      </c>
      <c r="I12" s="32" t="s">
        <v>0</v>
      </c>
      <c r="J12" s="31" t="s">
        <v>0</v>
      </c>
    </row>
    <row r="13" spans="1:10" x14ac:dyDescent="0.25">
      <c r="A13" s="1"/>
      <c r="B13" s="1"/>
      <c r="C13" s="1"/>
      <c r="D13" s="1"/>
      <c r="E13" s="1"/>
      <c r="F13" s="1"/>
      <c r="G13" s="1"/>
      <c r="H13" s="1"/>
      <c r="I13" s="1"/>
      <c r="J13" s="1"/>
    </row>
    <row r="14" spans="1:10" ht="21" x14ac:dyDescent="0.25">
      <c r="A14" s="237" t="s">
        <v>266</v>
      </c>
      <c r="B14" s="237"/>
      <c r="C14" s="237"/>
      <c r="D14" s="237"/>
      <c r="E14" s="237"/>
      <c r="F14" s="237"/>
      <c r="G14" s="237"/>
      <c r="H14" s="237"/>
      <c r="I14" s="237"/>
      <c r="J14" s="237"/>
    </row>
  </sheetData>
  <mergeCells count="8">
    <mergeCell ref="A1:J1"/>
    <mergeCell ref="A14:J14"/>
    <mergeCell ref="A5:A8"/>
    <mergeCell ref="A3:J3"/>
    <mergeCell ref="B5:C7"/>
    <mergeCell ref="D5:E7"/>
    <mergeCell ref="F5:G7"/>
    <mergeCell ref="H5:I7"/>
  </mergeCells>
  <printOptions horizontalCentered="1"/>
  <pageMargins left="0.70866141732283472" right="0.70866141732283472" top="0.74803149606299213" bottom="0.74803149606299213" header="0.31496062992125984" footer="0.31496062992125984"/>
  <pageSetup paperSize="9" scale="6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sqref="A1:D16"/>
    </sheetView>
  </sheetViews>
  <sheetFormatPr baseColWidth="10" defaultRowHeight="15" x14ac:dyDescent="0.25"/>
  <cols>
    <col min="1" max="1" width="45.7109375" bestFit="1" customWidth="1"/>
    <col min="2" max="2" width="11.5703125" bestFit="1" customWidth="1"/>
    <col min="3" max="3" width="15.140625" bestFit="1" customWidth="1"/>
    <col min="4" max="4" width="19.7109375" bestFit="1" customWidth="1"/>
  </cols>
  <sheetData>
    <row r="1" spans="1:4" ht="51.75" customHeight="1" x14ac:dyDescent="0.25">
      <c r="A1" s="111" t="s">
        <v>233</v>
      </c>
      <c r="B1" s="111"/>
      <c r="C1" s="111"/>
      <c r="D1" s="111"/>
    </row>
    <row r="2" spans="1:4" ht="15.75" x14ac:dyDescent="0.25">
      <c r="A2" s="33" t="s">
        <v>0</v>
      </c>
      <c r="B2" s="1"/>
      <c r="C2" s="1"/>
      <c r="D2" s="1"/>
    </row>
    <row r="3" spans="1:4" x14ac:dyDescent="0.25">
      <c r="A3" s="151" t="s">
        <v>122</v>
      </c>
      <c r="B3" s="152"/>
      <c r="C3" s="152"/>
      <c r="D3" s="153"/>
    </row>
    <row r="4" spans="1:4" x14ac:dyDescent="0.25">
      <c r="A4" s="34" t="s">
        <v>123</v>
      </c>
      <c r="B4" s="34" t="s">
        <v>124</v>
      </c>
      <c r="C4" s="34" t="s">
        <v>125</v>
      </c>
      <c r="D4" s="34" t="s">
        <v>2</v>
      </c>
    </row>
    <row r="5" spans="1:4" x14ac:dyDescent="0.25">
      <c r="A5" s="4" t="s">
        <v>0</v>
      </c>
      <c r="B5" s="25"/>
      <c r="C5" s="25"/>
      <c r="D5" s="25"/>
    </row>
    <row r="6" spans="1:4" x14ac:dyDescent="0.25">
      <c r="A6" s="4" t="s">
        <v>0</v>
      </c>
      <c r="B6" s="4" t="s">
        <v>0</v>
      </c>
      <c r="C6" s="4" t="s">
        <v>0</v>
      </c>
      <c r="D6" s="4" t="s">
        <v>0</v>
      </c>
    </row>
    <row r="7" spans="1:4" x14ac:dyDescent="0.25">
      <c r="A7" s="34" t="s">
        <v>85</v>
      </c>
      <c r="B7" s="34"/>
      <c r="C7" s="34"/>
      <c r="D7" s="34" t="s">
        <v>0</v>
      </c>
    </row>
    <row r="8" spans="1:4" x14ac:dyDescent="0.25">
      <c r="A8" s="2" t="s">
        <v>0</v>
      </c>
      <c r="B8" s="1"/>
      <c r="C8" s="1"/>
      <c r="D8" s="1"/>
    </row>
    <row r="9" spans="1:4" x14ac:dyDescent="0.25">
      <c r="A9" s="2" t="s">
        <v>0</v>
      </c>
      <c r="B9" s="1"/>
      <c r="C9" s="1"/>
      <c r="D9" s="1"/>
    </row>
    <row r="10" spans="1:4" x14ac:dyDescent="0.25">
      <c r="A10" s="151" t="s">
        <v>126</v>
      </c>
      <c r="B10" s="152"/>
      <c r="C10" s="152"/>
      <c r="D10" s="153"/>
    </row>
    <row r="11" spans="1:4" x14ac:dyDescent="0.25">
      <c r="A11" s="34" t="s">
        <v>127</v>
      </c>
      <c r="B11" s="34" t="s">
        <v>124</v>
      </c>
      <c r="C11" s="34" t="s">
        <v>125</v>
      </c>
      <c r="D11" s="34" t="s">
        <v>2</v>
      </c>
    </row>
    <row r="12" spans="1:4" x14ac:dyDescent="0.25">
      <c r="A12" s="4" t="s">
        <v>0</v>
      </c>
      <c r="B12" s="25"/>
      <c r="C12" s="4" t="s">
        <v>0</v>
      </c>
      <c r="D12" s="4" t="s">
        <v>0</v>
      </c>
    </row>
    <row r="13" spans="1:4" x14ac:dyDescent="0.25">
      <c r="A13" s="4" t="s">
        <v>0</v>
      </c>
      <c r="B13" s="4" t="s">
        <v>0</v>
      </c>
      <c r="C13" s="4" t="s">
        <v>0</v>
      </c>
      <c r="D13" s="4" t="s">
        <v>0</v>
      </c>
    </row>
    <row r="14" spans="1:4" x14ac:dyDescent="0.25">
      <c r="A14" s="34" t="s">
        <v>85</v>
      </c>
      <c r="B14" s="34"/>
      <c r="C14" s="34"/>
      <c r="D14" s="34" t="s">
        <v>0</v>
      </c>
    </row>
    <row r="16" spans="1:4" x14ac:dyDescent="0.25">
      <c r="A16" s="238" t="s">
        <v>266</v>
      </c>
    </row>
  </sheetData>
  <mergeCells count="3">
    <mergeCell ref="A3:D3"/>
    <mergeCell ref="A10:D10"/>
    <mergeCell ref="A1:D1"/>
  </mergeCells>
  <printOptions horizontalCentered="1"/>
  <pageMargins left="0.70866141732283472" right="0.70866141732283472" top="0.74803149606299213" bottom="0.74803149606299213" header="0.31496062992125984" footer="0.31496062992125984"/>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3</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18</vt:lpstr>
      <vt:lpstr>19</vt:lpstr>
      <vt:lpstr>23</vt:lpstr>
      <vt:lpstr>26</vt:lpstr>
      <vt:lpstr>27</vt:lpstr>
      <vt:lpstr>28</vt:lpstr>
      <vt:lpstr>_ftnref1</vt:lpstr>
      <vt:lpstr>'28'!Títulos_a_imprimir</vt:lpstr>
      <vt:lpstr>'3'!Títulos_a_imprimir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Ramirez</dc:creator>
  <cp:lastModifiedBy>Yazmin</cp:lastModifiedBy>
  <cp:lastPrinted>2018-01-12T20:43:49Z</cp:lastPrinted>
  <dcterms:created xsi:type="dcterms:W3CDTF">2017-06-15T16:06:20Z</dcterms:created>
  <dcterms:modified xsi:type="dcterms:W3CDTF">2018-01-12T20:44:23Z</dcterms:modified>
</cp:coreProperties>
</file>