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</sheets>
  <definedNames/>
  <calcPr fullCalcOnLoad="1"/>
</workbook>
</file>

<file path=xl/sharedStrings.xml><?xml version="1.0" encoding="utf-8"?>
<sst xmlns="http://schemas.openxmlformats.org/spreadsheetml/2006/main" count="475" uniqueCount="243">
  <si>
    <t>CONSEJO DE TURISMO DE CELAYA GUANAJUATO
ESTADO ANALÍTICO DEL EJERCICIO DEL PRESUPUESTO DE EGRESOS
DEL 1 DE ENERO AL 31 DE DICIEMBRE DE 2016</t>
  </si>
  <si>
    <t>CFG</t>
  </si>
  <si>
    <t>CP</t>
  </si>
  <si>
    <t>CFF</t>
  </si>
  <si>
    <t>CA-UR</t>
  </si>
  <si>
    <t>CTG</t>
  </si>
  <si>
    <t>COG</t>
  </si>
  <si>
    <t>CONCEPTO</t>
  </si>
  <si>
    <t>APROBADO</t>
  </si>
  <si>
    <t>AMPLIACIONES / REDUCCIONES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</si>
  <si>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</si>
  <si>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</si>
  <si>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</si>
  <si>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</si>
  <si>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</si>
  <si>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</si>
  <si>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</si>
  <si>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3.7.1</t>
  </si>
  <si>
    <t>Turismo</t>
  </si>
  <si>
    <t>0001</t>
  </si>
  <si>
    <t>CONSEJO DE TURISMO</t>
  </si>
  <si>
    <t>Ingresos propios</t>
  </si>
  <si>
    <t>31120-9301</t>
  </si>
  <si>
    <t>Entidades Paraestatales y Fideicomisos No Empresariales y No Financieros - Consejo de Turismo</t>
  </si>
  <si>
    <t>2.1.1.1</t>
  </si>
  <si>
    <t>Sueldos base al personal permanente</t>
  </si>
  <si>
    <t>Primas de vacaciones, dominical y gratificación de fin de año</t>
  </si>
  <si>
    <t>Aportaciones de seguridad social</t>
  </si>
  <si>
    <t>Aportaciones a fondos de vivienda</t>
  </si>
  <si>
    <t>Aportaciones al sistema para el retiro</t>
  </si>
  <si>
    <t>Indemnizaciones</t>
  </si>
  <si>
    <t>Estímulos</t>
  </si>
  <si>
    <t>Impuesto sobre nóminas</t>
  </si>
  <si>
    <t>2.1.1.2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</si>
  <si>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</si>
  <si>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</si>
  <si>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</si>
  <si>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 impreso e información digital</t>
  </si>
  <si>
    <t>Material de limpieza</t>
  </si>
  <si>
    <t>Productos alimenticios para personas</t>
  </si>
  <si>
    <t>Utensilios para el servicio de alimentación</t>
  </si>
  <si>
    <t>Madera y productos de madera</t>
  </si>
  <si>
    <t>Material eléctrico y electrónico</t>
  </si>
  <si>
    <t>Medicina y productos farmaceuticos</t>
  </si>
  <si>
    <t>Combustibles, lubricantes y aditivos</t>
  </si>
  <si>
    <t>Vestuario y uniformes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</si>
  <si>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</si>
  <si>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</si>
  <si>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</si>
  <si>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</si>
  <si>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2.1.3.2</t>
  </si>
  <si>
    <t>Telefonía tradicional</t>
  </si>
  <si>
    <t>Telefonía celular</t>
  </si>
  <si>
    <t>Servicios de acceso de Internet, redes y procesamiento de información</t>
  </si>
  <si>
    <t>Servicios postales y telegráficos</t>
  </si>
  <si>
    <t>Arrendamiento de edificios</t>
  </si>
  <si>
    <t>Arrendamiento de activos intangibles</t>
  </si>
  <si>
    <t>Otros arrendamientos</t>
  </si>
  <si>
    <t>Servicios de capacitación</t>
  </si>
  <si>
    <t>Servicios profesionales, científicos y técnicos integrales</t>
  </si>
  <si>
    <t>Servicios financieros y bancarios</t>
  </si>
  <si>
    <t>Seguro de bienes patrimoniales</t>
  </si>
  <si>
    <t>Comisiones por ventas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</si>
  <si>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</si>
  <si>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</si>
  <si>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</si>
  <si>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 y mantenimiento de equipo de transporte</t>
  </si>
  <si>
    <t>Pasajes terrestres</t>
  </si>
  <si>
    <t>Viáticos en el país</t>
  </si>
  <si>
    <t>Otros servicios de traslado y hospedaje</t>
  </si>
  <si>
    <t>Gastos de orden social y cultural</t>
  </si>
  <si>
    <t>Gastos de representación</t>
  </si>
  <si>
    <t>Impuestos y derechos</t>
  </si>
  <si>
    <t>Penas, multas, accesorios y actualizaciones</t>
  </si>
  <si>
    <t>2.2.5</t>
  </si>
  <si>
    <t>Muebles de oficina y estanteria</t>
  </si>
  <si>
    <t>Equipo de cómputo y de tecnologías de la información</t>
  </si>
  <si>
    <t>Otros mobiliarios y equipos de administraciòn</t>
  </si>
  <si>
    <t>Equipos de audio y de video</t>
  </si>
  <si>
    <t>Automoviles y camiones</t>
  </si>
  <si>
    <t>Software</t>
  </si>
  <si>
    <t>0002</t>
  </si>
  <si>
    <t>PROMOCION  OCV</t>
  </si>
  <si>
    <t>31120-9302</t>
  </si>
  <si>
    <t>Entidades Paraestatales y Fideicomisos No Empresariales y No Financieros - Fondo Mixto</t>
  </si>
  <si>
    <t>Arrendamiento de equipo de transporte</t>
  </si>
  <si>
    <t>Servicios legales, de contabilidad, auditoría y relacionados</t>
  </si>
  <si>
    <t>Difusión por radio, televisión y otros medios de mensajes sobre programas y actividades gubernamentales</t>
  </si>
  <si>
    <t>Servicio de creación y difusión de contenido exclusivamente a través de Internet</t>
  </si>
  <si>
    <t>Pasajes aéreos</t>
  </si>
  <si>
    <t>Servicios integrales de traslado y viáticos</t>
  </si>
  <si>
    <t>Congresos y convenciones</t>
  </si>
  <si>
    <t>Exposiciones</t>
  </si>
  <si>
    <t>0003</t>
  </si>
  <si>
    <t>DESARROLLO DE PRODUCTOS  OCV</t>
  </si>
  <si>
    <t>31120-9303</t>
  </si>
  <si>
    <t>Entidades Paraestatales y Fideicomisos No Empresariales y No Financieros - Desarrollo de Productos</t>
  </si>
  <si>
    <t>Mercancías adquiridas para su comercialización</t>
  </si>
  <si>
    <t>Fertilizantes, pesticidas y otros plaguicidas</t>
  </si>
  <si>
    <t>Otros Arrendamientos</t>
  </si>
  <si>
    <t>Pasajes terrestres nacionales</t>
  </si>
  <si>
    <t>Viaticos nacionales para servidores publicos en el desempeño de sus funciones oficiales</t>
  </si>
  <si>
    <t>Automóviles y camiones</t>
  </si>
  <si>
    <t>0004</t>
  </si>
  <si>
    <t>CON SABOR A CELAYA</t>
  </si>
  <si>
    <t>31120-9304</t>
  </si>
  <si>
    <t>Entidades Paraestatales y Fideicomisos No Empresariales y No Financieros - Con Sabor a Celaya</t>
  </si>
  <si>
    <t>CONSEJO DE TURISMO DE CELAYA GUANAJUATO
ESTADO ANALÍTICO DEL EJERCICIO DEL PRESUPUESTO DE EGRESOS POR OBJETO DEL GASTO (CAPÍTULO Y CONCEPTO)
DEL 1 DE ENERO AL 31 DE DICIEMBRE DE 2016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</si>
  <si>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</si>
  <si>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</si>
  <si>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</si>
  <si>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</si>
  <si>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</si>
  <si>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</si>
  <si>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</si>
  <si>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</si>
  <si>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</si>
  <si>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</si>
  <si>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</si>
  <si>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</si>
  <si>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</si>
  <si>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</si>
  <si>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</si>
  <si>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</si>
  <si>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</si>
  <si>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</si>
  <si>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</si>
  <si>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</si>
  <si>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</si>
  <si>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</si>
  <si>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</si>
  <si>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</si>
  <si>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</si>
  <si>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</si>
  <si>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</si>
  <si>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</si>
  <si>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</si>
  <si>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</si>
  <si>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</si>
  <si>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</si>
  <si>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</si>
  <si>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</si>
  <si>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</si>
  <si>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</si>
  <si>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</si>
  <si>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</si>
  <si>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</si>
  <si>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</si>
  <si>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</si>
  <si>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</si>
  <si>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</si>
  <si>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</si>
  <si>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</si>
  <si>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</si>
  <si>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</si>
  <si>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</si>
  <si>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</si>
  <si>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</si>
  <si>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</si>
  <si>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</si>
  <si>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</si>
  <si>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</si>
  <si>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</si>
  <si>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</si>
  <si>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</si>
  <si>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</si>
  <si>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</si>
  <si>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</si>
  <si>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</si>
  <si>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</si>
  <si>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</si>
  <si>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</si>
  <si>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</si>
  <si>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</si>
  <si>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</si>
  <si>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</si>
  <si>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</si>
  <si>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</si>
  <si>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</si>
  <si>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</si>
  <si>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</si>
  <si>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</si>
  <si>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CONSEJO DE TURISMO DE CELAYA GUANAJUATO
ESTADO ANALÍTICO DEL EJERCICIO DEL PRESUPUESTO DE EGRESOS CLASIFICACIÓN ECONÓMICA (POR TIPO DE GASTO)
DEL 1 DE ENERO AL 31 DE DICIEMBRE DE 2016</t>
  </si>
  <si>
    <t>Gasto Corriente</t>
  </si>
  <si>
    <t>Gasto de Capital</t>
  </si>
  <si>
    <t>Amortización de la Deuda y Disminución de Pasivos</t>
  </si>
  <si>
    <t>Pensiones y Jubilaciones</t>
  </si>
  <si>
    <t>CONSEJO DE TURISMO DE CELAYA GUANAJUATO
ESTADO ANALÍTICO DEL EJERCICIO DEL PRESUPUESTO DE EGRESOS CLASIFICACIÓN FUNCIONAL (FINALIDAD Y FUNCIÓN)
DEL 1 DE ENERO AL 31 DE DICIEMBRE DE 2016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</si>
  <si>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</si>
  <si>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</si>
  <si>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</si>
  <si>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</si>
  <si>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</si>
  <si>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</si>
  <si>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</si>
  <si>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</si>
  <si>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</si>
  <si>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</si>
  <si>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</si>
  <si>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</si>
  <si>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</si>
  <si>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</si>
  <si>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</si>
  <si>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</si>
  <si>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</si>
  <si>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</si>
  <si>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Económicos, Comerciales y Laborales en General</t>
  </si>
  <si>
    <t>Agropecuaria, Silvicultura, Pesca y Caza</t>
  </si>
  <si>
    <t>Combustibles y Energía</t>
  </si>
  <si>
    <t>Mineria, Manufacturas y Construccion</t>
  </si>
  <si>
    <t>Transporte</t>
  </si>
  <si>
    <t>Comunicaciones</t>
  </si>
  <si>
    <t>Ciencia, Tecnologia e Innovacion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</si>
  <si>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</si>
  <si>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</si>
  <si>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</si>
  <si>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</si>
  <si>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</si>
  <si>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</si>
  <si>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Nombre del ente público
ESTADO ANALÍTICO DEL EJERCICIO DEL PRESUPUESTO DE EGRESOS CLASIFICACIÓN ADMINISTRATIVA
DEL 1 DE ENERO AL XXX DE 2016</t>
  </si>
  <si>
    <t>CA</t>
  </si>
  <si>
    <t>Total Gobierno General Municipal</t>
  </si>
  <si>
    <t>Órgano Ejecutivo Municipal (Ayuntamiento)</t>
  </si>
  <si>
    <t>Sector Paraestatal de Gobierno</t>
  </si>
  <si>
    <t>Entidades Paraestatales y Fideicomisos No Empresariales y No Financieros</t>
  </si>
  <si>
    <t>Entidades Paramunicipales Empresariales No Financieras con Participación Estatal Mayoritaria</t>
  </si>
  <si>
    <t>Fideicomisos Paramunicipales Empresariales No Financieros con Participación Estatal Mayoritaria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</si>
  <si>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</si>
  <si>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</si>
  <si>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</si>
  <si>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Total Gobierno General Estatal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</si>
  <si>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</si>
  <si>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</si>
  <si>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</si>
  <si>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</si>
  <si>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</si>
  <si>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</si>
  <si>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</si>
  <si>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</si>
  <si>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</si>
  <si>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CONSEJO DE TURISMO DE CELAYA GUANAJUATO
ESTADO ANALÍTICO DEL EJERCICIO DEL PRESUPUESTO DE EGRESOS CLASIFICACIÓN ADMINISTRATIVA
DEL 1 DE ENERO AL 31 DE DICIEMBRE DE 2016</t>
  </si>
  <si>
    <t>FONDO MIXTO</t>
  </si>
  <si>
    <t>DESARROLLO DE PRODUCTO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</si>
</sst>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b/>
      <sz val="8"/>
      <color indexed="9"/>
      <name val="Arial"/>
      <family val="2"/>
    </font>
    <font>
      <b/>
      <sz val="8"/>
      <color indexed="54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43" fillId="0" borderId="10" xfId="52" applyFont="1" applyBorder="1" applyAlignment="1" applyProtection="1">
      <alignment horizontal="center" vertical="top"/>
      <protection hidden="1"/>
    </xf>
    <xf numFmtId="0" fontId="43" fillId="0" borderId="0" xfId="52" applyFont="1" applyBorder="1" applyAlignment="1" applyProtection="1">
      <alignment horizontal="center" vertical="top"/>
      <protection/>
    </xf>
    <xf numFmtId="0" fontId="44" fillId="0" borderId="0" xfId="53" applyFont="1" applyFill="1" applyBorder="1" applyAlignment="1" applyProtection="1">
      <alignment/>
      <protection/>
    </xf>
    <xf numFmtId="0" fontId="44" fillId="0" borderId="0" xfId="53" applyFont="1" applyFill="1" applyBorder="1" applyAlignment="1" applyProtection="1">
      <alignment horizontal="left"/>
      <protection/>
    </xf>
    <xf numFmtId="0" fontId="3" fillId="0" borderId="0" xfId="53" applyFont="1" applyFill="1" applyBorder="1" applyAlignment="1" applyProtection="1">
      <alignment/>
      <protection/>
    </xf>
    <xf numFmtId="4" fontId="45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 quotePrefix="1">
      <alignment/>
      <protection locked="0"/>
    </xf>
    <xf numFmtId="0" fontId="0" fillId="0" borderId="0" xfId="0" applyFont="1" applyAlignment="1" applyProtection="1">
      <alignment/>
      <protection/>
    </xf>
    <xf numFmtId="0" fontId="43" fillId="0" borderId="11" xfId="52" applyFont="1" applyFill="1" applyBorder="1" applyAlignment="1" applyProtection="1">
      <alignment horizontal="center" vertical="top"/>
      <protection hidden="1"/>
    </xf>
    <xf numFmtId="0" fontId="3" fillId="0" borderId="10" xfId="53" applyFont="1" applyFill="1" applyBorder="1" applyAlignment="1" applyProtection="1">
      <alignment/>
      <protection/>
    </xf>
    <xf numFmtId="4" fontId="45" fillId="0" borderId="10" xfId="0" applyNumberFormat="1" applyFont="1" applyFill="1" applyBorder="1" applyAlignment="1" applyProtection="1">
      <alignment horizontal="right"/>
      <protection locked="0"/>
    </xf>
    <xf numFmtId="4" fontId="0" fillId="0" borderId="12" xfId="0" applyNumberFormat="1" applyFont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 locked="0"/>
    </xf>
    <xf numFmtId="0" fontId="4" fillId="0" borderId="0" xfId="52" applyFont="1" applyAlignment="1" applyProtection="1">
      <alignment vertical="top"/>
      <protection/>
    </xf>
    <xf numFmtId="0" fontId="4" fillId="0" borderId="0" xfId="52" applyFont="1" applyAlignment="1">
      <alignment vertical="top" wrapText="1"/>
      <protection/>
    </xf>
    <xf numFmtId="4" fontId="4" fillId="0" borderId="0" xfId="52" applyNumberFormat="1" applyFont="1" applyAlignment="1">
      <alignment vertical="top"/>
      <protection/>
    </xf>
    <xf numFmtId="0" fontId="4" fillId="0" borderId="0" xfId="52" applyFont="1" applyAlignment="1">
      <alignment vertical="top"/>
      <protection/>
    </xf>
    <xf numFmtId="0" fontId="4" fillId="0" borderId="0" xfId="52" applyFont="1" applyAlignment="1" applyProtection="1">
      <alignment vertical="top" wrapText="1"/>
      <protection locked="0"/>
    </xf>
    <xf numFmtId="0" fontId="4" fillId="0" borderId="0" xfId="52" applyFont="1" applyAlignment="1" applyProtection="1">
      <alignment horizontal="left" vertical="top" wrapText="1" indent="5"/>
      <protection locked="0"/>
    </xf>
    <xf numFmtId="0" fontId="4" fillId="0" borderId="0" xfId="52" applyFont="1" applyAlignment="1" applyProtection="1">
      <alignment vertical="top"/>
      <protection locked="0"/>
    </xf>
    <xf numFmtId="0" fontId="4" fillId="0" borderId="0" xfId="52" applyFont="1" applyAlignment="1" applyProtection="1">
      <alignment horizontal="center" vertical="top"/>
      <protection locked="0"/>
    </xf>
    <xf numFmtId="0" fontId="4" fillId="0" borderId="0" xfId="52" applyFont="1" applyBorder="1" applyAlignment="1" applyProtection="1">
      <alignment horizontal="left" vertical="top" wrapText="1" indent="2"/>
      <protection locked="0"/>
    </xf>
    <xf numFmtId="0" fontId="4" fillId="0" borderId="0" xfId="52" applyFont="1" applyBorder="1" applyAlignment="1" applyProtection="1">
      <alignment vertical="top" wrapText="1"/>
      <protection locked="0"/>
    </xf>
    <xf numFmtId="0" fontId="4" fillId="0" borderId="0" xfId="52" applyFont="1" applyBorder="1" applyAlignment="1" applyProtection="1">
      <alignment horizontal="left" vertical="top" wrapText="1"/>
      <protection locked="0"/>
    </xf>
    <xf numFmtId="0" fontId="43" fillId="0" borderId="11" xfId="52" applyFont="1" applyBorder="1" applyAlignment="1" applyProtection="1">
      <alignment horizontal="center" vertical="top"/>
      <protection hidden="1"/>
    </xf>
    <xf numFmtId="4" fontId="45" fillId="0" borderId="16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4" fontId="0" fillId="0" borderId="15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0" fontId="3" fillId="0" borderId="10" xfId="53" applyFont="1" applyFill="1" applyBorder="1" applyAlignment="1" applyProtection="1">
      <alignment wrapText="1"/>
      <protection/>
    </xf>
    <xf numFmtId="4" fontId="45" fillId="0" borderId="0" xfId="0" applyNumberFormat="1" applyFont="1" applyBorder="1" applyAlignment="1" applyProtection="1">
      <alignment/>
      <protection locked="0"/>
    </xf>
    <xf numFmtId="4" fontId="45" fillId="0" borderId="12" xfId="0" applyNumberFormat="1" applyFont="1" applyBorder="1" applyAlignment="1" applyProtection="1">
      <alignment/>
      <protection locked="0"/>
    </xf>
    <xf numFmtId="0" fontId="45" fillId="0" borderId="13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wrapText="1"/>
    </xf>
    <xf numFmtId="4" fontId="45" fillId="0" borderId="15" xfId="0" applyNumberFormat="1" applyFont="1" applyBorder="1" applyAlignment="1" applyProtection="1">
      <alignment/>
      <protection locked="0"/>
    </xf>
    <xf numFmtId="4" fontId="45" fillId="0" borderId="17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6" fillId="0" borderId="13" xfId="0" applyFont="1" applyBorder="1" applyAlignment="1" applyProtection="1">
      <alignment horizontal="center"/>
      <protection hidden="1"/>
    </xf>
    <xf numFmtId="0" fontId="45" fillId="0" borderId="0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4" fontId="0" fillId="0" borderId="15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46" fillId="0" borderId="13" xfId="0" applyFont="1" applyFill="1" applyBorder="1" applyAlignment="1" applyProtection="1">
      <alignment horizontal="center"/>
      <protection hidden="1"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43" fillId="33" borderId="18" xfId="53" applyFont="1" applyFill="1" applyBorder="1" applyAlignment="1" applyProtection="1">
      <alignment horizontal="center" vertical="center" wrapText="1"/>
      <protection locked="0"/>
    </xf>
    <xf numFmtId="0" fontId="43" fillId="34" borderId="19" xfId="53" applyFont="1" applyFill="1" applyBorder="1" applyAlignment="1" applyProtection="1">
      <alignment horizontal="center" vertical="center" wrapText="1"/>
      <protection locked="0"/>
    </xf>
    <xf numFmtId="0" fontId="43" fillId="35" borderId="20" xfId="53" applyFont="1" applyFill="1" applyBorder="1" applyAlignment="1" applyProtection="1">
      <alignment horizontal="center" vertical="center" wrapText="1"/>
      <protection locked="0"/>
    </xf>
    <xf numFmtId="0" fontId="43" fillId="36" borderId="21" xfId="53" applyFont="1" applyFill="1" applyBorder="1" applyAlignment="1">
      <alignment horizontal="center" vertical="center"/>
      <protection/>
    </xf>
    <xf numFmtId="0" fontId="43" fillId="37" borderId="21" xfId="53" applyFont="1" applyFill="1" applyBorder="1" applyAlignment="1">
      <alignment horizontal="center" vertical="center" wrapText="1"/>
      <protection/>
    </xf>
    <xf numFmtId="4" fontId="43" fillId="38" borderId="21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0</xdr:row>
      <xdr:rowOff>419100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552450</xdr:colOff>
      <xdr:row>0</xdr:row>
      <xdr:rowOff>66675</xdr:rowOff>
    </xdr:from>
    <xdr:to>
      <xdr:col>14</xdr:col>
      <xdr:colOff>1000125</xdr:colOff>
      <xdr:row>0</xdr:row>
      <xdr:rowOff>438150</xdr:rowOff>
    </xdr:to>
    <xdr:pic>
      <xdr:nvPicPr>
        <xdr:cNvPr id="2" name="4 Imagen" descr="C:\Users\Silvia Magaña\Downloads\Sin título-1 (3) (2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97025" y="66675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533400</xdr:colOff>
      <xdr:row>0</xdr:row>
      <xdr:rowOff>38100</xdr:rowOff>
    </xdr:from>
    <xdr:to>
      <xdr:col>7</xdr:col>
      <xdr:colOff>981075</xdr:colOff>
      <xdr:row>0</xdr:row>
      <xdr:rowOff>400050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8100"/>
          <a:ext cx="447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0</xdr:row>
      <xdr:rowOff>419100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0</xdr:row>
      <xdr:rowOff>428625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0</xdr:row>
      <xdr:rowOff>85725</xdr:rowOff>
    </xdr:from>
    <xdr:to>
      <xdr:col>7</xdr:col>
      <xdr:colOff>971550</xdr:colOff>
      <xdr:row>1</xdr:row>
      <xdr:rowOff>19050</xdr:rowOff>
    </xdr:to>
    <xdr:pic>
      <xdr:nvPicPr>
        <xdr:cNvPr id="2" name="4 Imagen" descr="C:\Users\Silvia Magaña\Downloads\Sin título-1 (3) (2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34650" y="85725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0</xdr:row>
      <xdr:rowOff>47625</xdr:rowOff>
    </xdr:from>
    <xdr:to>
      <xdr:col>7</xdr:col>
      <xdr:colOff>1019175</xdr:colOff>
      <xdr:row>0</xdr:row>
      <xdr:rowOff>419100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1775" y="47625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0</xdr:row>
      <xdr:rowOff>428625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95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0</xdr:row>
      <xdr:rowOff>428625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561975</xdr:colOff>
      <xdr:row>0</xdr:row>
      <xdr:rowOff>28575</xdr:rowOff>
    </xdr:from>
    <xdr:to>
      <xdr:col>7</xdr:col>
      <xdr:colOff>1009650</xdr:colOff>
      <xdr:row>0</xdr:row>
      <xdr:rowOff>400050</xdr:rowOff>
    </xdr:to>
    <xdr:pic>
      <xdr:nvPicPr>
        <xdr:cNvPr id="2" name="4 Imagen" descr="C:\Users\Silvia Magaña\Downloads\Sin título-1 (3) (2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15700" y="28575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180975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95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561975</xdr:colOff>
      <xdr:row>0</xdr:row>
      <xdr:rowOff>28575</xdr:rowOff>
    </xdr:from>
    <xdr:to>
      <xdr:col>7</xdr:col>
      <xdr:colOff>1009650</xdr:colOff>
      <xdr:row>0</xdr:row>
      <xdr:rowOff>400050</xdr:rowOff>
    </xdr:to>
    <xdr:pic>
      <xdr:nvPicPr>
        <xdr:cNvPr id="2" name="4 Imagen" descr="C:\Users\Silvia Magaña\Downloads\Sin título-1 (3) (2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28575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0</xdr:row>
      <xdr:rowOff>57150</xdr:rowOff>
    </xdr:from>
    <xdr:to>
      <xdr:col>7</xdr:col>
      <xdr:colOff>962025</xdr:colOff>
      <xdr:row>0</xdr:row>
      <xdr:rowOff>428625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57150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95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3" width="4.140625" style="1" customWidth="1"/>
    <col min="4" max="5" width="7.8515625" style="1" customWidth="1"/>
    <col min="6" max="6" width="7.00390625" style="1" customWidth="1"/>
    <col min="7" max="7" width="62.421875" style="1" customWidth="1"/>
    <col min="8" max="8" width="15.7109375" style="8" customWidth="1"/>
    <col min="9" max="9" width="14.28125" style="8" customWidth="1"/>
    <col min="10" max="15" width="15.7109375" style="8" customWidth="1"/>
    <col min="16" max="16384" width="11.421875" style="1" customWidth="1"/>
  </cols>
  <sheetData>
    <row r="1" spans="1:15" ht="34.5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</row>
    <row r="2" spans="1:15" ht="24.75" customHeight="1">
      <c r="A2" s="74" t="s">
        <v>1</v>
      </c>
      <c r="B2" s="75" t="s">
        <v>2</v>
      </c>
      <c r="C2" s="74" t="s">
        <v>3</v>
      </c>
      <c r="D2" s="75" t="s">
        <v>4</v>
      </c>
      <c r="E2" s="74" t="s">
        <v>5</v>
      </c>
      <c r="F2" s="74" t="s">
        <v>6</v>
      </c>
      <c r="G2" s="74" t="s">
        <v>7</v>
      </c>
      <c r="H2" s="76" t="s">
        <v>8</v>
      </c>
      <c r="I2" s="76" t="s">
        <v>9</v>
      </c>
      <c r="J2" s="76" t="s">
        <v>10</v>
      </c>
      <c r="K2" s="76" t="s">
        <v>11</v>
      </c>
      <c r="L2" s="76" t="s">
        <v>12</v>
      </c>
      <c r="M2" s="76" t="s">
        <v>13</v>
      </c>
      <c r="N2" s="76" t="s">
        <v>14</v>
      </c>
      <c r="O2" s="76" t="s">
        <v>15</v>
      </c>
    </row>
    <row r="3" spans="1:15" ht="15">
      <c r="A3" s="2">
        <v>900001</v>
      </c>
      <c r="B3" s="3"/>
      <c r="C3" s="4"/>
      <c r="D3" s="4"/>
      <c r="E3" s="4"/>
      <c r="F3" s="5"/>
      <c r="G3" s="6" t="s">
        <v>16</v>
      </c>
      <c r="H3" s="7">
        <f>H4</f>
        <v>10881863</v>
      </c>
      <c r="I3" s="7">
        <f aca="true" t="shared" si="0" ref="I3:O3">I4</f>
        <v>-1588800.4100000001</v>
      </c>
      <c r="J3" s="7">
        <f t="shared" si="0"/>
        <v>9293062.590000002</v>
      </c>
      <c r="K3" s="7">
        <f t="shared" si="0"/>
        <v>0</v>
      </c>
      <c r="L3" s="7">
        <f t="shared" si="0"/>
        <v>0</v>
      </c>
      <c r="M3" s="7">
        <f t="shared" si="0"/>
        <v>1783638.18</v>
      </c>
      <c r="N3" s="7">
        <f t="shared" si="0"/>
        <v>7509425.0200000005</v>
      </c>
      <c r="O3" s="7">
        <f t="shared" si="0"/>
        <v>9293062.590000002</v>
      </c>
    </row>
    <row r="4" spans="1:15" ht="15">
      <c r="A4" s="1" t="s">
        <v>17</v>
      </c>
      <c r="G4" s="1" t="s">
        <v>18</v>
      </c>
      <c r="H4" s="8">
        <f>H5+H62+H100+H127+H133</f>
        <v>10881863</v>
      </c>
      <c r="I4" s="8">
        <f aca="true" t="shared" si="1" ref="I4:O4">I5+I62+I100+I127+I133</f>
        <v>-1588800.4100000001</v>
      </c>
      <c r="J4" s="8">
        <f t="shared" si="1"/>
        <v>9293062.590000002</v>
      </c>
      <c r="K4" s="8">
        <f t="shared" si="1"/>
        <v>0</v>
      </c>
      <c r="L4" s="8">
        <f t="shared" si="1"/>
        <v>0</v>
      </c>
      <c r="M4" s="8">
        <f>M5+M62+M100+M127+M133</f>
        <v>1783638.18</v>
      </c>
      <c r="N4" s="8">
        <f>N5+N62+N100+N127+N133</f>
        <v>7509425.0200000005</v>
      </c>
      <c r="O4" s="8">
        <f t="shared" si="1"/>
        <v>9293062.590000002</v>
      </c>
    </row>
    <row r="5" spans="2:15" ht="15">
      <c r="B5" s="9" t="s">
        <v>19</v>
      </c>
      <c r="G5" s="1" t="s">
        <v>20</v>
      </c>
      <c r="H5" s="8">
        <f>H6</f>
        <v>2714075</v>
      </c>
      <c r="I5" s="8">
        <f aca="true" t="shared" si="2" ref="I5:O6">I6</f>
        <v>415016.85999999987</v>
      </c>
      <c r="J5" s="8">
        <f t="shared" si="2"/>
        <v>3129091.860000001</v>
      </c>
      <c r="K5" s="8">
        <f t="shared" si="2"/>
        <v>0</v>
      </c>
      <c r="L5" s="8">
        <f t="shared" si="2"/>
        <v>0</v>
      </c>
      <c r="M5" s="8">
        <f t="shared" si="2"/>
        <v>68076.26000000001</v>
      </c>
      <c r="N5" s="8">
        <f t="shared" si="2"/>
        <v>3061016.210000001</v>
      </c>
      <c r="O5" s="8">
        <f t="shared" si="2"/>
        <v>3129091.860000001</v>
      </c>
    </row>
    <row r="6" spans="3:15" ht="15">
      <c r="C6" s="1">
        <v>4</v>
      </c>
      <c r="G6" s="1" t="s">
        <v>21</v>
      </c>
      <c r="H6" s="8">
        <f>H7</f>
        <v>2714075</v>
      </c>
      <c r="I6" s="8">
        <f t="shared" si="2"/>
        <v>415016.85999999987</v>
      </c>
      <c r="J6" s="8">
        <f t="shared" si="2"/>
        <v>3129091.860000001</v>
      </c>
      <c r="K6" s="8">
        <f t="shared" si="2"/>
        <v>0</v>
      </c>
      <c r="L6" s="8">
        <f t="shared" si="2"/>
        <v>0</v>
      </c>
      <c r="M6" s="8">
        <f t="shared" si="2"/>
        <v>68076.26000000001</v>
      </c>
      <c r="N6" s="8">
        <f t="shared" si="2"/>
        <v>3061016.210000001</v>
      </c>
      <c r="O6" s="8">
        <f t="shared" si="2"/>
        <v>3129091.860000001</v>
      </c>
    </row>
    <row r="7" spans="4:15" ht="15">
      <c r="D7" s="1" t="s">
        <v>22</v>
      </c>
      <c r="G7" s="1" t="s">
        <v>23</v>
      </c>
      <c r="H7" s="8">
        <f>SUM(H8:H61)</f>
        <v>2714075</v>
      </c>
      <c r="I7" s="8">
        <f aca="true" t="shared" si="3" ref="I7:O7">SUM(I8:I61)</f>
        <v>415016.85999999987</v>
      </c>
      <c r="J7" s="8">
        <f t="shared" si="3"/>
        <v>3129091.860000001</v>
      </c>
      <c r="K7" s="8">
        <f t="shared" si="3"/>
        <v>0</v>
      </c>
      <c r="L7" s="8">
        <f t="shared" si="3"/>
        <v>0</v>
      </c>
      <c r="M7" s="8">
        <f t="shared" si="3"/>
        <v>68076.26000000001</v>
      </c>
      <c r="N7" s="8">
        <f>SUM(N8:N61)</f>
        <v>3061016.210000001</v>
      </c>
      <c r="O7" s="8">
        <f t="shared" si="3"/>
        <v>3129091.860000001</v>
      </c>
    </row>
    <row r="8" spans="5:15" ht="15">
      <c r="E8" s="1" t="s">
        <v>24</v>
      </c>
      <c r="F8" s="1">
        <v>1130</v>
      </c>
      <c r="G8" s="1" t="s">
        <v>25</v>
      </c>
      <c r="H8" s="8">
        <v>1481598.57</v>
      </c>
      <c r="I8" s="8">
        <f>227973.22-1886.47</f>
        <v>226086.75</v>
      </c>
      <c r="J8" s="8">
        <f>1342925.86+364759.46</f>
        <v>1707685.32</v>
      </c>
      <c r="K8" s="8">
        <v>0</v>
      </c>
      <c r="L8" s="8">
        <v>0</v>
      </c>
      <c r="M8" s="8">
        <v>0</v>
      </c>
      <c r="N8" s="8">
        <f>1342925.86+364759.46</f>
        <v>1707685.32</v>
      </c>
      <c r="O8" s="8">
        <f aca="true" t="shared" si="4" ref="O8:O71">J8-L8</f>
        <v>1707685.32</v>
      </c>
    </row>
    <row r="9" spans="5:15" ht="15">
      <c r="E9" s="1" t="s">
        <v>24</v>
      </c>
      <c r="F9" s="1">
        <v>1320</v>
      </c>
      <c r="G9" s="1" t="s">
        <v>26</v>
      </c>
      <c r="H9" s="8">
        <v>273912.7</v>
      </c>
      <c r="I9" s="8">
        <f>2692.04-11585.7</f>
        <v>-8893.66</v>
      </c>
      <c r="J9" s="8">
        <f>32039.86+232979.21</f>
        <v>265019.07</v>
      </c>
      <c r="K9" s="8">
        <v>0</v>
      </c>
      <c r="L9" s="8">
        <v>0</v>
      </c>
      <c r="M9" s="8">
        <v>0</v>
      </c>
      <c r="N9" s="8">
        <f>32039.83+232979.21</f>
        <v>265019.04</v>
      </c>
      <c r="O9" s="8">
        <f t="shared" si="4"/>
        <v>265019.07</v>
      </c>
    </row>
    <row r="10" spans="5:15" ht="15">
      <c r="E10" s="1" t="s">
        <v>24</v>
      </c>
      <c r="F10" s="1">
        <v>1410</v>
      </c>
      <c r="G10" s="1" t="s">
        <v>27</v>
      </c>
      <c r="H10" s="8">
        <v>164648.66</v>
      </c>
      <c r="I10" s="8">
        <v>3377.26</v>
      </c>
      <c r="J10" s="8">
        <f>168025.92</f>
        <v>168025.92</v>
      </c>
      <c r="K10" s="8">
        <v>0</v>
      </c>
      <c r="L10" s="8">
        <v>0</v>
      </c>
      <c r="M10" s="8">
        <v>0</v>
      </c>
      <c r="N10" s="8">
        <v>168025.92</v>
      </c>
      <c r="O10" s="8">
        <f t="shared" si="4"/>
        <v>168025.92</v>
      </c>
    </row>
    <row r="11" spans="5:15" ht="15">
      <c r="E11" s="1" t="s">
        <v>24</v>
      </c>
      <c r="F11" s="1">
        <v>1420</v>
      </c>
      <c r="G11" s="1" t="s">
        <v>28</v>
      </c>
      <c r="H11" s="8">
        <v>102905.41</v>
      </c>
      <c r="I11" s="8">
        <v>-4896.9</v>
      </c>
      <c r="J11" s="8">
        <f aca="true" t="shared" si="5" ref="J11:J60">H11+I11</f>
        <v>98008.51000000001</v>
      </c>
      <c r="K11" s="8">
        <v>0</v>
      </c>
      <c r="L11" s="8">
        <v>0</v>
      </c>
      <c r="M11" s="8">
        <v>0</v>
      </c>
      <c r="N11" s="8">
        <v>98008.51</v>
      </c>
      <c r="O11" s="8">
        <f t="shared" si="4"/>
        <v>98008.51000000001</v>
      </c>
    </row>
    <row r="12" spans="5:15" ht="15">
      <c r="E12" s="1" t="s">
        <v>24</v>
      </c>
      <c r="F12" s="1">
        <v>1430</v>
      </c>
      <c r="G12" s="1" t="s">
        <v>29</v>
      </c>
      <c r="H12" s="8">
        <v>105992.57</v>
      </c>
      <c r="I12" s="8">
        <v>-5076.7</v>
      </c>
      <c r="J12" s="8">
        <f t="shared" si="5"/>
        <v>100915.87000000001</v>
      </c>
      <c r="K12" s="8">
        <v>0</v>
      </c>
      <c r="L12" s="8">
        <v>0</v>
      </c>
      <c r="M12" s="8">
        <v>0</v>
      </c>
      <c r="N12" s="8">
        <v>100915.87</v>
      </c>
      <c r="O12" s="8">
        <f t="shared" si="4"/>
        <v>100915.87000000001</v>
      </c>
    </row>
    <row r="13" spans="5:15" ht="15">
      <c r="E13" s="1" t="s">
        <v>24</v>
      </c>
      <c r="F13" s="1">
        <v>1522</v>
      </c>
      <c r="G13" s="1" t="s">
        <v>30</v>
      </c>
      <c r="H13" s="8">
        <v>0</v>
      </c>
      <c r="I13" s="8">
        <v>119358.75</v>
      </c>
      <c r="J13" s="8">
        <f t="shared" si="5"/>
        <v>119358.75</v>
      </c>
      <c r="K13" s="8">
        <v>0</v>
      </c>
      <c r="L13" s="8">
        <v>0</v>
      </c>
      <c r="M13" s="8">
        <v>0</v>
      </c>
      <c r="N13" s="8">
        <v>119358.75</v>
      </c>
      <c r="O13" s="8">
        <f t="shared" si="4"/>
        <v>119358.75</v>
      </c>
    </row>
    <row r="14" spans="5:15" ht="15">
      <c r="E14" s="1" t="s">
        <v>24</v>
      </c>
      <c r="F14" s="1">
        <v>1710</v>
      </c>
      <c r="G14" s="1" t="s">
        <v>31</v>
      </c>
      <c r="H14" s="8">
        <v>117012.72</v>
      </c>
      <c r="I14" s="8">
        <v>-6224.62</v>
      </c>
      <c r="J14" s="8">
        <f t="shared" si="5"/>
        <v>110788.1</v>
      </c>
      <c r="K14" s="8">
        <v>0</v>
      </c>
      <c r="L14" s="8">
        <v>0</v>
      </c>
      <c r="M14" s="8">
        <v>0</v>
      </c>
      <c r="N14" s="8">
        <v>110788.1</v>
      </c>
      <c r="O14" s="8">
        <f t="shared" si="4"/>
        <v>110788.1</v>
      </c>
    </row>
    <row r="15" spans="5:15" ht="15">
      <c r="E15" s="1" t="s">
        <v>24</v>
      </c>
      <c r="F15" s="1">
        <v>1810</v>
      </c>
      <c r="G15" s="1" t="s">
        <v>32</v>
      </c>
      <c r="H15" s="8">
        <v>41165.17</v>
      </c>
      <c r="I15" s="8">
        <v>-41165.17</v>
      </c>
      <c r="J15" s="8">
        <f t="shared" si="5"/>
        <v>0</v>
      </c>
      <c r="K15" s="8">
        <v>0</v>
      </c>
      <c r="L15" s="8">
        <v>0</v>
      </c>
      <c r="M15" s="8">
        <v>0</v>
      </c>
      <c r="N15" s="8">
        <v>0</v>
      </c>
      <c r="O15" s="8">
        <f t="shared" si="4"/>
        <v>0</v>
      </c>
    </row>
    <row r="16" spans="5:15" ht="15">
      <c r="E16" s="1" t="s">
        <v>33</v>
      </c>
      <c r="F16" s="1">
        <v>2110</v>
      </c>
      <c r="G16" s="1" t="s">
        <v>34</v>
      </c>
      <c r="H16" s="8">
        <v>7500</v>
      </c>
      <c r="I16" s="8">
        <f>-951.08-2364.63</f>
        <v>-3315.71</v>
      </c>
      <c r="J16" s="8">
        <f>1549.92+2635.37</f>
        <v>4185.29</v>
      </c>
      <c r="K16" s="8">
        <v>0</v>
      </c>
      <c r="L16" s="8">
        <v>0</v>
      </c>
      <c r="M16" s="8">
        <v>0</v>
      </c>
      <c r="N16" s="8">
        <f>1548.92+2635.37</f>
        <v>4184.29</v>
      </c>
      <c r="O16" s="8">
        <f t="shared" si="4"/>
        <v>4185.29</v>
      </c>
    </row>
    <row r="17" spans="5:15" ht="15">
      <c r="E17" s="1" t="s">
        <v>33</v>
      </c>
      <c r="F17" s="1">
        <v>2120</v>
      </c>
      <c r="G17" s="1" t="s">
        <v>35</v>
      </c>
      <c r="H17" s="8">
        <v>8000</v>
      </c>
      <c r="I17" s="8">
        <v>-7405.09</v>
      </c>
      <c r="J17" s="8">
        <f t="shared" si="5"/>
        <v>594.9099999999999</v>
      </c>
      <c r="K17" s="8">
        <v>0</v>
      </c>
      <c r="L17" s="8">
        <v>0</v>
      </c>
      <c r="M17" s="8">
        <v>0</v>
      </c>
      <c r="N17" s="8">
        <v>594.91</v>
      </c>
      <c r="O17" s="8">
        <f t="shared" si="4"/>
        <v>594.9099999999999</v>
      </c>
    </row>
    <row r="18" spans="5:15" ht="15">
      <c r="E18" s="1" t="s">
        <v>33</v>
      </c>
      <c r="F18" s="1">
        <v>2140</v>
      </c>
      <c r="G18" s="1" t="s">
        <v>36</v>
      </c>
      <c r="H18" s="8">
        <v>5000</v>
      </c>
      <c r="I18" s="8">
        <v>-3000</v>
      </c>
      <c r="J18" s="8">
        <f t="shared" si="5"/>
        <v>2000</v>
      </c>
      <c r="K18" s="8">
        <v>0</v>
      </c>
      <c r="L18" s="8">
        <v>0</v>
      </c>
      <c r="M18" s="8">
        <v>0</v>
      </c>
      <c r="N18" s="8">
        <v>2000</v>
      </c>
      <c r="O18" s="8">
        <f t="shared" si="4"/>
        <v>2000</v>
      </c>
    </row>
    <row r="19" spans="5:15" ht="15">
      <c r="E19" s="1" t="s">
        <v>33</v>
      </c>
      <c r="F19" s="1">
        <v>2150</v>
      </c>
      <c r="G19" s="1" t="s">
        <v>37</v>
      </c>
      <c r="H19" s="8">
        <v>0</v>
      </c>
      <c r="I19" s="8">
        <v>8157.79</v>
      </c>
      <c r="J19" s="8">
        <f t="shared" si="5"/>
        <v>8157.79</v>
      </c>
      <c r="K19" s="8">
        <v>0</v>
      </c>
      <c r="L19" s="8">
        <v>0</v>
      </c>
      <c r="M19" s="8">
        <v>0</v>
      </c>
      <c r="N19" s="8">
        <v>8157.79</v>
      </c>
      <c r="O19" s="8">
        <f t="shared" si="4"/>
        <v>8157.79</v>
      </c>
    </row>
    <row r="20" spans="5:15" ht="15">
      <c r="E20" s="1" t="s">
        <v>33</v>
      </c>
      <c r="F20" s="1">
        <v>2160</v>
      </c>
      <c r="G20" s="1" t="s">
        <v>38</v>
      </c>
      <c r="H20" s="8">
        <v>3361.31</v>
      </c>
      <c r="I20" s="8">
        <v>-312</v>
      </c>
      <c r="J20" s="8">
        <f t="shared" si="5"/>
        <v>3049.31</v>
      </c>
      <c r="K20" s="8">
        <v>0</v>
      </c>
      <c r="L20" s="8">
        <v>0</v>
      </c>
      <c r="M20" s="8">
        <v>0</v>
      </c>
      <c r="N20" s="8">
        <v>3049.31</v>
      </c>
      <c r="O20" s="8">
        <f t="shared" si="4"/>
        <v>3049.31</v>
      </c>
    </row>
    <row r="21" spans="5:15" ht="15">
      <c r="E21" s="1" t="s">
        <v>33</v>
      </c>
      <c r="F21" s="1">
        <v>2210</v>
      </c>
      <c r="G21" s="1" t="s">
        <v>39</v>
      </c>
      <c r="H21" s="8">
        <v>4000</v>
      </c>
      <c r="I21" s="8">
        <v>2094.2</v>
      </c>
      <c r="J21" s="8">
        <f t="shared" si="5"/>
        <v>6094.2</v>
      </c>
      <c r="K21" s="8">
        <v>0</v>
      </c>
      <c r="L21" s="8">
        <v>0</v>
      </c>
      <c r="M21" s="8">
        <v>0</v>
      </c>
      <c r="N21" s="8">
        <v>6094.2</v>
      </c>
      <c r="O21" s="8">
        <f t="shared" si="4"/>
        <v>6094.2</v>
      </c>
    </row>
    <row r="22" spans="5:15" ht="15">
      <c r="E22" s="1" t="s">
        <v>33</v>
      </c>
      <c r="F22" s="1">
        <v>2230</v>
      </c>
      <c r="G22" s="1" t="s">
        <v>40</v>
      </c>
      <c r="H22" s="8">
        <v>4000</v>
      </c>
      <c r="I22" s="8">
        <v>-693.51</v>
      </c>
      <c r="J22" s="8">
        <f t="shared" si="5"/>
        <v>3306.49</v>
      </c>
      <c r="K22" s="8">
        <v>0</v>
      </c>
      <c r="L22" s="8">
        <v>0</v>
      </c>
      <c r="M22" s="8">
        <v>0</v>
      </c>
      <c r="N22" s="8">
        <v>3306.49</v>
      </c>
      <c r="O22" s="8">
        <f t="shared" si="4"/>
        <v>3306.49</v>
      </c>
    </row>
    <row r="23" spans="5:15" ht="15">
      <c r="E23" s="1" t="s">
        <v>33</v>
      </c>
      <c r="F23" s="1">
        <v>2440</v>
      </c>
      <c r="G23" s="1" t="s">
        <v>41</v>
      </c>
      <c r="H23" s="8">
        <v>0</v>
      </c>
      <c r="I23" s="8">
        <v>1289.3</v>
      </c>
      <c r="J23" s="8">
        <f t="shared" si="5"/>
        <v>1289.3</v>
      </c>
      <c r="K23" s="8">
        <v>0</v>
      </c>
      <c r="L23" s="8">
        <v>0</v>
      </c>
      <c r="M23" s="8">
        <v>0</v>
      </c>
      <c r="N23" s="8">
        <v>1289.3</v>
      </c>
      <c r="O23" s="8">
        <f t="shared" si="4"/>
        <v>1289.3</v>
      </c>
    </row>
    <row r="24" spans="5:15" ht="15">
      <c r="E24" s="1" t="s">
        <v>33</v>
      </c>
      <c r="F24" s="1">
        <v>2460</v>
      </c>
      <c r="G24" s="1" t="s">
        <v>42</v>
      </c>
      <c r="H24" s="8">
        <v>1000</v>
      </c>
      <c r="I24" s="8">
        <v>-163.02</v>
      </c>
      <c r="J24" s="8">
        <f t="shared" si="5"/>
        <v>836.98</v>
      </c>
      <c r="K24" s="8">
        <v>0</v>
      </c>
      <c r="L24" s="8">
        <v>0</v>
      </c>
      <c r="M24" s="8">
        <v>0</v>
      </c>
      <c r="N24" s="8">
        <v>836.98</v>
      </c>
      <c r="O24" s="8">
        <f t="shared" si="4"/>
        <v>836.98</v>
      </c>
    </row>
    <row r="25" spans="5:15" ht="15">
      <c r="E25" s="1" t="s">
        <v>33</v>
      </c>
      <c r="F25" s="1">
        <v>2530</v>
      </c>
      <c r="G25" s="1" t="s">
        <v>43</v>
      </c>
      <c r="H25" s="8">
        <v>0</v>
      </c>
      <c r="I25" s="8">
        <v>155</v>
      </c>
      <c r="J25" s="8">
        <f t="shared" si="5"/>
        <v>155</v>
      </c>
      <c r="K25" s="8">
        <v>0</v>
      </c>
      <c r="L25" s="8">
        <v>0</v>
      </c>
      <c r="M25" s="8">
        <v>0</v>
      </c>
      <c r="N25" s="8">
        <v>155</v>
      </c>
      <c r="O25" s="8">
        <f t="shared" si="4"/>
        <v>155</v>
      </c>
    </row>
    <row r="26" spans="5:15" ht="15">
      <c r="E26" s="1" t="s">
        <v>33</v>
      </c>
      <c r="F26" s="1">
        <v>2610</v>
      </c>
      <c r="G26" s="1" t="s">
        <v>44</v>
      </c>
      <c r="H26" s="8">
        <v>16500</v>
      </c>
      <c r="I26" s="8">
        <v>-12500</v>
      </c>
      <c r="J26" s="8">
        <f t="shared" si="5"/>
        <v>4000</v>
      </c>
      <c r="K26" s="8">
        <v>0</v>
      </c>
      <c r="L26" s="8">
        <v>0</v>
      </c>
      <c r="M26" s="8">
        <v>0</v>
      </c>
      <c r="N26" s="8">
        <v>4000</v>
      </c>
      <c r="O26" s="8">
        <f t="shared" si="4"/>
        <v>4000</v>
      </c>
    </row>
    <row r="27" spans="5:15" ht="15">
      <c r="E27" s="1" t="s">
        <v>33</v>
      </c>
      <c r="F27" s="1">
        <v>2710</v>
      </c>
      <c r="G27" s="1" t="s">
        <v>45</v>
      </c>
      <c r="H27" s="8">
        <v>0</v>
      </c>
      <c r="I27" s="8">
        <v>16794.48</v>
      </c>
      <c r="J27" s="8">
        <v>16793.45</v>
      </c>
      <c r="K27" s="8">
        <v>0</v>
      </c>
      <c r="L27" s="8">
        <v>0</v>
      </c>
      <c r="M27" s="8">
        <v>0</v>
      </c>
      <c r="N27" s="8">
        <v>16794.48</v>
      </c>
      <c r="O27" s="8">
        <f t="shared" si="4"/>
        <v>16793.45</v>
      </c>
    </row>
    <row r="28" spans="5:15" ht="15">
      <c r="E28" s="1" t="s">
        <v>33</v>
      </c>
      <c r="F28" s="1">
        <v>2920</v>
      </c>
      <c r="G28" s="1" t="s">
        <v>46</v>
      </c>
      <c r="H28" s="8">
        <v>2000</v>
      </c>
      <c r="I28" s="8">
        <v>-7.02</v>
      </c>
      <c r="J28" s="8">
        <f t="shared" si="5"/>
        <v>1992.98</v>
      </c>
      <c r="K28" s="8">
        <v>0</v>
      </c>
      <c r="L28" s="8">
        <v>0</v>
      </c>
      <c r="M28" s="8">
        <v>0</v>
      </c>
      <c r="N28" s="8">
        <v>1992.98</v>
      </c>
      <c r="O28" s="8">
        <f t="shared" si="4"/>
        <v>1992.98</v>
      </c>
    </row>
    <row r="29" spans="5:15" ht="15">
      <c r="E29" s="1" t="s">
        <v>33</v>
      </c>
      <c r="F29" s="1">
        <v>2930</v>
      </c>
      <c r="G29" s="1" t="s">
        <v>47</v>
      </c>
      <c r="H29" s="8">
        <v>5000</v>
      </c>
      <c r="I29" s="8">
        <v>-5000</v>
      </c>
      <c r="J29" s="8">
        <f t="shared" si="5"/>
        <v>0</v>
      </c>
      <c r="K29" s="8">
        <v>0</v>
      </c>
      <c r="L29" s="8">
        <v>0</v>
      </c>
      <c r="M29" s="8">
        <v>0</v>
      </c>
      <c r="N29" s="8">
        <v>0</v>
      </c>
      <c r="O29" s="8">
        <f t="shared" si="4"/>
        <v>0</v>
      </c>
    </row>
    <row r="30" spans="5:15" ht="15">
      <c r="E30" s="1" t="s">
        <v>33</v>
      </c>
      <c r="F30" s="1">
        <v>2940</v>
      </c>
      <c r="G30" s="1" t="s">
        <v>48</v>
      </c>
      <c r="H30" s="8">
        <v>3701.69</v>
      </c>
      <c r="I30" s="8">
        <v>660.93</v>
      </c>
      <c r="J30" s="8">
        <f t="shared" si="5"/>
        <v>4362.62</v>
      </c>
      <c r="K30" s="8">
        <v>0</v>
      </c>
      <c r="L30" s="8">
        <v>0</v>
      </c>
      <c r="M30" s="8">
        <v>0</v>
      </c>
      <c r="N30" s="8">
        <v>4362.62</v>
      </c>
      <c r="O30" s="8">
        <f t="shared" si="4"/>
        <v>4362.62</v>
      </c>
    </row>
    <row r="31" spans="5:15" ht="15">
      <c r="E31" s="1" t="s">
        <v>33</v>
      </c>
      <c r="F31" s="1">
        <v>2960</v>
      </c>
      <c r="G31" s="1" t="s">
        <v>49</v>
      </c>
      <c r="H31" s="8">
        <v>4000</v>
      </c>
      <c r="I31" s="8">
        <v>0</v>
      </c>
      <c r="J31" s="8">
        <f t="shared" si="5"/>
        <v>4000</v>
      </c>
      <c r="K31" s="8">
        <v>0</v>
      </c>
      <c r="L31" s="8">
        <v>0</v>
      </c>
      <c r="M31" s="8">
        <v>0</v>
      </c>
      <c r="N31" s="8">
        <v>4000</v>
      </c>
      <c r="O31" s="8">
        <f t="shared" si="4"/>
        <v>4000</v>
      </c>
    </row>
    <row r="32" spans="5:15" ht="15">
      <c r="E32" s="1" t="s">
        <v>50</v>
      </c>
      <c r="F32" s="1">
        <v>3140</v>
      </c>
      <c r="G32" s="1" t="s">
        <v>51</v>
      </c>
      <c r="H32" s="8">
        <v>6000</v>
      </c>
      <c r="I32" s="8">
        <v>-3124</v>
      </c>
      <c r="J32" s="8">
        <f t="shared" si="5"/>
        <v>2876</v>
      </c>
      <c r="K32" s="8">
        <v>0</v>
      </c>
      <c r="L32" s="8">
        <v>0</v>
      </c>
      <c r="M32" s="8">
        <v>0</v>
      </c>
      <c r="N32" s="8">
        <v>2876</v>
      </c>
      <c r="O32" s="8">
        <f t="shared" si="4"/>
        <v>2876</v>
      </c>
    </row>
    <row r="33" spans="5:15" ht="15">
      <c r="E33" s="1" t="s">
        <v>50</v>
      </c>
      <c r="F33" s="1">
        <v>3150</v>
      </c>
      <c r="G33" s="1" t="s">
        <v>52</v>
      </c>
      <c r="H33" s="8">
        <v>10000</v>
      </c>
      <c r="I33" s="8">
        <v>-5208.63</v>
      </c>
      <c r="J33" s="8">
        <f t="shared" si="5"/>
        <v>4791.37</v>
      </c>
      <c r="K33" s="8">
        <v>0</v>
      </c>
      <c r="L33" s="8">
        <v>0</v>
      </c>
      <c r="M33" s="8">
        <v>0</v>
      </c>
      <c r="N33" s="8">
        <v>4791.37</v>
      </c>
      <c r="O33" s="8">
        <f t="shared" si="4"/>
        <v>4791.37</v>
      </c>
    </row>
    <row r="34" spans="5:15" ht="15">
      <c r="E34" s="1" t="s">
        <v>50</v>
      </c>
      <c r="F34" s="1">
        <v>3170</v>
      </c>
      <c r="G34" s="1" t="s">
        <v>53</v>
      </c>
      <c r="H34" s="8">
        <v>1500</v>
      </c>
      <c r="I34" s="8">
        <v>-602</v>
      </c>
      <c r="J34" s="8">
        <f t="shared" si="5"/>
        <v>898</v>
      </c>
      <c r="K34" s="8">
        <v>0</v>
      </c>
      <c r="L34" s="8">
        <v>0</v>
      </c>
      <c r="M34" s="8">
        <v>0</v>
      </c>
      <c r="N34" s="8">
        <v>898</v>
      </c>
      <c r="O34" s="8">
        <f t="shared" si="4"/>
        <v>898</v>
      </c>
    </row>
    <row r="35" spans="5:15" ht="15">
      <c r="E35" s="1" t="s">
        <v>50</v>
      </c>
      <c r="F35" s="1">
        <v>3180</v>
      </c>
      <c r="G35" s="1" t="s">
        <v>54</v>
      </c>
      <c r="H35" s="8">
        <v>500</v>
      </c>
      <c r="I35" s="8">
        <v>-500</v>
      </c>
      <c r="J35" s="8">
        <f t="shared" si="5"/>
        <v>0</v>
      </c>
      <c r="K35" s="8">
        <v>0</v>
      </c>
      <c r="L35" s="8">
        <v>0</v>
      </c>
      <c r="M35" s="8">
        <v>0</v>
      </c>
      <c r="N35" s="8">
        <v>0</v>
      </c>
      <c r="O35" s="8">
        <f t="shared" si="4"/>
        <v>0</v>
      </c>
    </row>
    <row r="36" spans="5:15" ht="15">
      <c r="E36" s="1" t="s">
        <v>50</v>
      </c>
      <c r="F36" s="1">
        <v>3220</v>
      </c>
      <c r="G36" s="1" t="s">
        <v>55</v>
      </c>
      <c r="H36" s="8">
        <v>12600</v>
      </c>
      <c r="I36" s="8">
        <v>-10709</v>
      </c>
      <c r="J36" s="8">
        <f t="shared" si="5"/>
        <v>1891</v>
      </c>
      <c r="K36" s="8">
        <v>0</v>
      </c>
      <c r="L36" s="8">
        <v>0</v>
      </c>
      <c r="M36" s="8">
        <v>0</v>
      </c>
      <c r="N36" s="8">
        <v>1891</v>
      </c>
      <c r="O36" s="8">
        <f t="shared" si="4"/>
        <v>1891</v>
      </c>
    </row>
    <row r="37" spans="5:15" ht="15">
      <c r="E37" s="1" t="s">
        <v>50</v>
      </c>
      <c r="F37" s="1">
        <v>3270</v>
      </c>
      <c r="G37" s="1" t="s">
        <v>56</v>
      </c>
      <c r="H37" s="8">
        <v>0</v>
      </c>
      <c r="I37" s="8">
        <v>12238</v>
      </c>
      <c r="J37" s="8">
        <f t="shared" si="5"/>
        <v>12238</v>
      </c>
      <c r="K37" s="8">
        <v>0</v>
      </c>
      <c r="L37" s="8">
        <v>0</v>
      </c>
      <c r="M37" s="8">
        <v>0</v>
      </c>
      <c r="N37" s="8">
        <v>12238</v>
      </c>
      <c r="O37" s="8">
        <f t="shared" si="4"/>
        <v>12238</v>
      </c>
    </row>
    <row r="38" spans="5:15" ht="15">
      <c r="E38" s="1" t="s">
        <v>50</v>
      </c>
      <c r="F38" s="1">
        <v>3290</v>
      </c>
      <c r="G38" s="1" t="s">
        <v>57</v>
      </c>
      <c r="H38" s="8">
        <v>5000</v>
      </c>
      <c r="I38" s="8">
        <v>-4246</v>
      </c>
      <c r="J38" s="8">
        <f t="shared" si="5"/>
        <v>754</v>
      </c>
      <c r="K38" s="8">
        <v>0</v>
      </c>
      <c r="L38" s="8">
        <v>0</v>
      </c>
      <c r="M38" s="8">
        <v>754</v>
      </c>
      <c r="N38" s="8">
        <v>0</v>
      </c>
      <c r="O38" s="8">
        <f t="shared" si="4"/>
        <v>754</v>
      </c>
    </row>
    <row r="39" spans="5:15" ht="15">
      <c r="E39" s="1" t="s">
        <v>50</v>
      </c>
      <c r="F39" s="1">
        <v>3340</v>
      </c>
      <c r="G39" s="1" t="s">
        <v>58</v>
      </c>
      <c r="H39" s="8">
        <v>30000</v>
      </c>
      <c r="I39" s="8">
        <v>-28750</v>
      </c>
      <c r="J39" s="8">
        <f t="shared" si="5"/>
        <v>1250</v>
      </c>
      <c r="K39" s="8">
        <v>0</v>
      </c>
      <c r="L39" s="8">
        <v>0</v>
      </c>
      <c r="M39" s="8">
        <v>0</v>
      </c>
      <c r="N39" s="8">
        <v>1250</v>
      </c>
      <c r="O39" s="8">
        <f t="shared" si="4"/>
        <v>1250</v>
      </c>
    </row>
    <row r="40" spans="5:15" ht="15">
      <c r="E40" s="1" t="s">
        <v>50</v>
      </c>
      <c r="F40" s="1">
        <v>3390</v>
      </c>
      <c r="G40" s="1" t="s">
        <v>59</v>
      </c>
      <c r="H40" s="8">
        <v>83776.2</v>
      </c>
      <c r="I40" s="8">
        <v>-28182.55</v>
      </c>
      <c r="J40" s="8">
        <f t="shared" si="5"/>
        <v>55593.649999999994</v>
      </c>
      <c r="K40" s="8">
        <v>0</v>
      </c>
      <c r="L40" s="8">
        <v>0</v>
      </c>
      <c r="M40" s="8">
        <v>55593.65</v>
      </c>
      <c r="N40" s="8">
        <v>0</v>
      </c>
      <c r="O40" s="8">
        <f t="shared" si="4"/>
        <v>55593.649999999994</v>
      </c>
    </row>
    <row r="41" spans="5:15" ht="15">
      <c r="E41" s="1" t="s">
        <v>50</v>
      </c>
      <c r="F41" s="1">
        <v>3410</v>
      </c>
      <c r="G41" s="1" t="s">
        <v>60</v>
      </c>
      <c r="H41" s="8">
        <v>5000</v>
      </c>
      <c r="I41" s="8">
        <v>-457.44</v>
      </c>
      <c r="J41" s="8">
        <f t="shared" si="5"/>
        <v>4542.56</v>
      </c>
      <c r="K41" s="8">
        <v>0</v>
      </c>
      <c r="L41" s="8">
        <v>0</v>
      </c>
      <c r="M41" s="8">
        <v>0</v>
      </c>
      <c r="N41" s="8">
        <v>4542.56</v>
      </c>
      <c r="O41" s="8">
        <f t="shared" si="4"/>
        <v>4542.56</v>
      </c>
    </row>
    <row r="42" spans="5:15" ht="15">
      <c r="E42" s="1" t="s">
        <v>50</v>
      </c>
      <c r="F42" s="1">
        <v>3450</v>
      </c>
      <c r="G42" s="1" t="s">
        <v>61</v>
      </c>
      <c r="H42" s="8">
        <v>6000</v>
      </c>
      <c r="I42" s="8">
        <v>729.69</v>
      </c>
      <c r="J42" s="8">
        <f t="shared" si="5"/>
        <v>6729.6900000000005</v>
      </c>
      <c r="K42" s="8">
        <v>0</v>
      </c>
      <c r="L42" s="8">
        <v>0</v>
      </c>
      <c r="M42" s="8">
        <v>0</v>
      </c>
      <c r="N42" s="8">
        <v>6729.69</v>
      </c>
      <c r="O42" s="8">
        <f t="shared" si="4"/>
        <v>6729.6900000000005</v>
      </c>
    </row>
    <row r="43" spans="5:15" ht="15">
      <c r="E43" s="1" t="s">
        <v>50</v>
      </c>
      <c r="F43" s="1">
        <v>3480</v>
      </c>
      <c r="G43" s="1" t="s">
        <v>62</v>
      </c>
      <c r="H43" s="8">
        <v>0</v>
      </c>
      <c r="I43" s="8">
        <v>2149.46</v>
      </c>
      <c r="J43" s="8">
        <f t="shared" si="5"/>
        <v>2149.46</v>
      </c>
      <c r="K43" s="8">
        <v>0</v>
      </c>
      <c r="L43" s="8">
        <v>0</v>
      </c>
      <c r="M43" s="8">
        <v>0</v>
      </c>
      <c r="N43" s="8">
        <v>2149.46</v>
      </c>
      <c r="O43" s="8">
        <f t="shared" si="4"/>
        <v>2149.46</v>
      </c>
    </row>
    <row r="44" spans="5:15" ht="15">
      <c r="E44" s="1" t="s">
        <v>50</v>
      </c>
      <c r="F44" s="1">
        <v>3510</v>
      </c>
      <c r="G44" s="1" t="s">
        <v>63</v>
      </c>
      <c r="H44" s="8">
        <v>0</v>
      </c>
      <c r="I44" s="8">
        <v>52762</v>
      </c>
      <c r="J44" s="8">
        <f t="shared" si="5"/>
        <v>52762</v>
      </c>
      <c r="K44" s="8">
        <v>0</v>
      </c>
      <c r="L44" s="8">
        <v>0</v>
      </c>
      <c r="M44" s="8">
        <v>0</v>
      </c>
      <c r="N44" s="8">
        <v>52762.6</v>
      </c>
      <c r="O44" s="8">
        <f t="shared" si="4"/>
        <v>52762</v>
      </c>
    </row>
    <row r="45" spans="5:15" ht="15">
      <c r="E45" s="1" t="s">
        <v>50</v>
      </c>
      <c r="F45" s="1">
        <v>3520</v>
      </c>
      <c r="G45" s="1" t="s">
        <v>64</v>
      </c>
      <c r="H45" s="8">
        <v>10000</v>
      </c>
      <c r="I45" s="8">
        <v>-4970</v>
      </c>
      <c r="J45" s="8">
        <f t="shared" si="5"/>
        <v>5030</v>
      </c>
      <c r="K45" s="8">
        <v>0</v>
      </c>
      <c r="L45" s="8">
        <v>0</v>
      </c>
      <c r="M45" s="8">
        <v>0</v>
      </c>
      <c r="N45" s="8">
        <v>5030</v>
      </c>
      <c r="O45" s="8">
        <f t="shared" si="4"/>
        <v>5030</v>
      </c>
    </row>
    <row r="46" spans="5:15" ht="15">
      <c r="E46" s="1" t="s">
        <v>50</v>
      </c>
      <c r="F46" s="1">
        <v>3530</v>
      </c>
      <c r="G46" s="1" t="s">
        <v>65</v>
      </c>
      <c r="H46" s="8">
        <v>7000</v>
      </c>
      <c r="I46" s="8">
        <v>-2766</v>
      </c>
      <c r="J46" s="8">
        <f t="shared" si="5"/>
        <v>4234</v>
      </c>
      <c r="K46" s="8">
        <v>0</v>
      </c>
      <c r="L46" s="8">
        <v>0</v>
      </c>
      <c r="M46" s="8">
        <v>0</v>
      </c>
      <c r="N46" s="8">
        <v>4234</v>
      </c>
      <c r="O46" s="8">
        <f t="shared" si="4"/>
        <v>4234</v>
      </c>
    </row>
    <row r="47" spans="5:15" ht="15">
      <c r="E47" s="1" t="s">
        <v>50</v>
      </c>
      <c r="F47" s="1">
        <v>3550</v>
      </c>
      <c r="G47" s="1" t="s">
        <v>66</v>
      </c>
      <c r="H47" s="8">
        <v>10000</v>
      </c>
      <c r="I47" s="8">
        <v>729.24</v>
      </c>
      <c r="J47" s="8">
        <f t="shared" si="5"/>
        <v>10729.24</v>
      </c>
      <c r="K47" s="8">
        <v>0</v>
      </c>
      <c r="L47" s="8">
        <v>0</v>
      </c>
      <c r="M47" s="8">
        <v>0</v>
      </c>
      <c r="N47" s="8">
        <v>10729.24</v>
      </c>
      <c r="O47" s="8">
        <f t="shared" si="4"/>
        <v>10729.24</v>
      </c>
    </row>
    <row r="48" spans="5:15" ht="15">
      <c r="E48" s="1" t="s">
        <v>50</v>
      </c>
      <c r="F48" s="1">
        <v>3720</v>
      </c>
      <c r="G48" s="1" t="s">
        <v>67</v>
      </c>
      <c r="H48" s="8">
        <v>5000</v>
      </c>
      <c r="I48" s="8">
        <v>-3576.64</v>
      </c>
      <c r="J48" s="8">
        <f t="shared" si="5"/>
        <v>1423.3600000000001</v>
      </c>
      <c r="K48" s="8">
        <v>0</v>
      </c>
      <c r="L48" s="8">
        <v>0</v>
      </c>
      <c r="M48" s="8">
        <v>0</v>
      </c>
      <c r="N48" s="8">
        <v>1423.36</v>
      </c>
      <c r="O48" s="8">
        <f t="shared" si="4"/>
        <v>1423.3600000000001</v>
      </c>
    </row>
    <row r="49" spans="5:15" ht="15">
      <c r="E49" s="1" t="s">
        <v>50</v>
      </c>
      <c r="F49" s="1">
        <v>3750</v>
      </c>
      <c r="G49" s="1" t="s">
        <v>68</v>
      </c>
      <c r="H49" s="8">
        <v>5400</v>
      </c>
      <c r="I49" s="8">
        <v>-5400</v>
      </c>
      <c r="J49" s="8">
        <f t="shared" si="5"/>
        <v>0</v>
      </c>
      <c r="K49" s="8">
        <v>0</v>
      </c>
      <c r="L49" s="8">
        <v>0</v>
      </c>
      <c r="M49" s="8">
        <v>0</v>
      </c>
      <c r="N49" s="8">
        <v>0</v>
      </c>
      <c r="O49" s="8">
        <f t="shared" si="4"/>
        <v>0</v>
      </c>
    </row>
    <row r="50" spans="5:15" ht="15">
      <c r="E50" s="1" t="s">
        <v>50</v>
      </c>
      <c r="F50" s="1">
        <v>3790</v>
      </c>
      <c r="G50" s="1" t="s">
        <v>69</v>
      </c>
      <c r="H50" s="8">
        <v>5000</v>
      </c>
      <c r="I50" s="8">
        <v>2675</v>
      </c>
      <c r="J50" s="8">
        <f t="shared" si="5"/>
        <v>7675</v>
      </c>
      <c r="K50" s="8">
        <v>0</v>
      </c>
      <c r="L50" s="8">
        <v>0</v>
      </c>
      <c r="M50" s="8">
        <v>0</v>
      </c>
      <c r="N50" s="8">
        <v>7675</v>
      </c>
      <c r="O50" s="8">
        <f t="shared" si="4"/>
        <v>7675</v>
      </c>
    </row>
    <row r="51" spans="5:15" ht="15">
      <c r="E51" s="1" t="s">
        <v>50</v>
      </c>
      <c r="F51" s="1">
        <v>3820</v>
      </c>
      <c r="G51" s="1" t="s">
        <v>70</v>
      </c>
      <c r="H51" s="8">
        <v>5000</v>
      </c>
      <c r="I51" s="8">
        <v>-4400</v>
      </c>
      <c r="J51" s="8">
        <f t="shared" si="5"/>
        <v>600</v>
      </c>
      <c r="K51" s="8">
        <v>0</v>
      </c>
      <c r="L51" s="8">
        <v>0</v>
      </c>
      <c r="M51" s="8">
        <v>0</v>
      </c>
      <c r="N51" s="8">
        <v>600</v>
      </c>
      <c r="O51" s="8">
        <f t="shared" si="4"/>
        <v>600</v>
      </c>
    </row>
    <row r="52" spans="5:15" ht="15">
      <c r="E52" s="1" t="s">
        <v>50</v>
      </c>
      <c r="F52" s="1">
        <v>3850</v>
      </c>
      <c r="G52" s="1" t="s">
        <v>71</v>
      </c>
      <c r="H52" s="8">
        <v>100000</v>
      </c>
      <c r="I52" s="8">
        <f>47133.51-100000</f>
        <v>-52866.49</v>
      </c>
      <c r="J52" s="8">
        <f t="shared" si="5"/>
        <v>47133.51</v>
      </c>
      <c r="K52" s="8">
        <v>0</v>
      </c>
      <c r="L52" s="8">
        <v>0</v>
      </c>
      <c r="M52" s="8">
        <v>11728.61</v>
      </c>
      <c r="N52" s="8">
        <v>35404.9</v>
      </c>
      <c r="O52" s="8">
        <f t="shared" si="4"/>
        <v>47133.51</v>
      </c>
    </row>
    <row r="53" spans="5:15" ht="15">
      <c r="E53" s="1" t="s">
        <v>50</v>
      </c>
      <c r="F53" s="1">
        <v>3920</v>
      </c>
      <c r="G53" s="1" t="s">
        <v>72</v>
      </c>
      <c r="H53" s="8">
        <v>2500</v>
      </c>
      <c r="I53" s="8">
        <v>-1653.43</v>
      </c>
      <c r="J53" s="8">
        <f t="shared" si="5"/>
        <v>846.5699999999999</v>
      </c>
      <c r="K53" s="8">
        <v>0</v>
      </c>
      <c r="L53" s="8">
        <v>0</v>
      </c>
      <c r="M53" s="8">
        <v>0</v>
      </c>
      <c r="N53" s="8">
        <v>846.57</v>
      </c>
      <c r="O53" s="8">
        <f t="shared" si="4"/>
        <v>846.5699999999999</v>
      </c>
    </row>
    <row r="54" spans="5:15" ht="15">
      <c r="E54" s="1" t="s">
        <v>50</v>
      </c>
      <c r="F54" s="1">
        <v>3950</v>
      </c>
      <c r="G54" s="1" t="s">
        <v>73</v>
      </c>
      <c r="H54" s="8">
        <v>2500</v>
      </c>
      <c r="I54" s="8">
        <v>-2497.31</v>
      </c>
      <c r="J54" s="8">
        <f t="shared" si="5"/>
        <v>2.6900000000000546</v>
      </c>
      <c r="K54" s="8">
        <v>0</v>
      </c>
      <c r="L54" s="8">
        <v>0</v>
      </c>
      <c r="M54" s="8">
        <v>0</v>
      </c>
      <c r="N54" s="8">
        <v>2.69</v>
      </c>
      <c r="O54" s="8">
        <f t="shared" si="4"/>
        <v>2.6900000000000546</v>
      </c>
    </row>
    <row r="55" spans="5:15" ht="15">
      <c r="E55" s="1" t="s">
        <v>50</v>
      </c>
      <c r="F55" s="1">
        <v>3980</v>
      </c>
      <c r="G55" s="1" t="s">
        <v>32</v>
      </c>
      <c r="H55" s="8">
        <v>0</v>
      </c>
      <c r="I55" s="8">
        <v>38009.56</v>
      </c>
      <c r="J55" s="8">
        <f t="shared" si="5"/>
        <v>38009.56</v>
      </c>
      <c r="K55" s="8">
        <v>0</v>
      </c>
      <c r="L55" s="8">
        <v>0</v>
      </c>
      <c r="M55" s="8">
        <v>0</v>
      </c>
      <c r="N55" s="8">
        <v>38009.56</v>
      </c>
      <c r="O55" s="8">
        <f t="shared" si="4"/>
        <v>38009.56</v>
      </c>
    </row>
    <row r="56" spans="5:15" ht="15">
      <c r="E56" s="1" t="s">
        <v>74</v>
      </c>
      <c r="F56" s="1">
        <v>5110</v>
      </c>
      <c r="G56" s="1" t="s">
        <v>75</v>
      </c>
      <c r="H56" s="8">
        <v>0</v>
      </c>
      <c r="I56" s="8">
        <v>36653.23</v>
      </c>
      <c r="J56" s="8">
        <f t="shared" si="5"/>
        <v>36653.23</v>
      </c>
      <c r="K56" s="8">
        <v>0</v>
      </c>
      <c r="L56" s="8">
        <v>0</v>
      </c>
      <c r="M56" s="8">
        <v>0</v>
      </c>
      <c r="N56" s="8">
        <v>36653.23</v>
      </c>
      <c r="O56" s="8">
        <f t="shared" si="4"/>
        <v>36653.23</v>
      </c>
    </row>
    <row r="57" spans="5:15" ht="15">
      <c r="E57" s="1" t="s">
        <v>74</v>
      </c>
      <c r="F57" s="1">
        <v>5150</v>
      </c>
      <c r="G57" s="1" t="s">
        <v>76</v>
      </c>
      <c r="H57" s="8">
        <v>22500</v>
      </c>
      <c r="I57" s="8">
        <v>30371.21</v>
      </c>
      <c r="J57" s="8">
        <f t="shared" si="5"/>
        <v>52871.21</v>
      </c>
      <c r="K57" s="8">
        <v>0</v>
      </c>
      <c r="L57" s="8">
        <v>0</v>
      </c>
      <c r="M57" s="8">
        <v>0</v>
      </c>
      <c r="N57" s="8">
        <v>52871.22</v>
      </c>
      <c r="O57" s="8">
        <f t="shared" si="4"/>
        <v>52871.21</v>
      </c>
    </row>
    <row r="58" spans="5:15" ht="15">
      <c r="E58" s="1" t="s">
        <v>74</v>
      </c>
      <c r="F58" s="1">
        <v>5190</v>
      </c>
      <c r="G58" s="1" t="s">
        <v>77</v>
      </c>
      <c r="H58" s="8">
        <v>0</v>
      </c>
      <c r="I58" s="8">
        <v>9183.5</v>
      </c>
      <c r="J58" s="8">
        <f t="shared" si="5"/>
        <v>9183.5</v>
      </c>
      <c r="K58" s="8">
        <v>0</v>
      </c>
      <c r="L58" s="8">
        <v>0</v>
      </c>
      <c r="M58" s="8">
        <v>0</v>
      </c>
      <c r="N58" s="8">
        <v>9183.5</v>
      </c>
      <c r="O58" s="8">
        <f t="shared" si="4"/>
        <v>9183.5</v>
      </c>
    </row>
    <row r="59" spans="5:15" ht="15">
      <c r="E59" s="1" t="s">
        <v>74</v>
      </c>
      <c r="F59" s="1">
        <v>5211</v>
      </c>
      <c r="G59" s="1" t="s">
        <v>78</v>
      </c>
      <c r="H59" s="8">
        <v>0</v>
      </c>
      <c r="I59" s="8">
        <v>5804.4</v>
      </c>
      <c r="J59" s="8">
        <f t="shared" si="5"/>
        <v>5804.4</v>
      </c>
      <c r="K59" s="8">
        <v>0</v>
      </c>
      <c r="L59" s="8">
        <v>0</v>
      </c>
      <c r="M59" s="8">
        <v>0</v>
      </c>
      <c r="N59" s="8">
        <v>5804.4</v>
      </c>
      <c r="O59" s="8">
        <f t="shared" si="4"/>
        <v>5804.4</v>
      </c>
    </row>
    <row r="60" spans="5:15" ht="15">
      <c r="E60" s="1" t="s">
        <v>74</v>
      </c>
      <c r="F60" s="1">
        <v>5411</v>
      </c>
      <c r="G60" s="1" t="s">
        <v>79</v>
      </c>
      <c r="H60" s="8">
        <v>0</v>
      </c>
      <c r="I60" s="8">
        <v>131800</v>
      </c>
      <c r="J60" s="8">
        <f t="shared" si="5"/>
        <v>131800</v>
      </c>
      <c r="K60" s="8">
        <v>0</v>
      </c>
      <c r="L60" s="8">
        <v>0</v>
      </c>
      <c r="M60" s="8">
        <v>0</v>
      </c>
      <c r="N60" s="8">
        <v>131800</v>
      </c>
      <c r="O60" s="8">
        <f t="shared" si="4"/>
        <v>131800</v>
      </c>
    </row>
    <row r="61" spans="5:15" ht="15">
      <c r="E61" s="1" t="s">
        <v>74</v>
      </c>
      <c r="F61" s="1">
        <v>5910</v>
      </c>
      <c r="G61" s="1" t="s">
        <v>80</v>
      </c>
      <c r="H61" s="8">
        <v>27500</v>
      </c>
      <c r="I61" s="8">
        <v>-27500</v>
      </c>
      <c r="J61" s="8">
        <f>H61+I61</f>
        <v>0</v>
      </c>
      <c r="K61" s="8">
        <v>0</v>
      </c>
      <c r="L61" s="8">
        <v>0</v>
      </c>
      <c r="M61" s="8">
        <v>0</v>
      </c>
      <c r="N61" s="8">
        <v>0</v>
      </c>
      <c r="O61" s="8">
        <f t="shared" si="4"/>
        <v>0</v>
      </c>
    </row>
    <row r="62" spans="2:15" ht="15">
      <c r="B62" s="9" t="s">
        <v>81</v>
      </c>
      <c r="G62" s="1" t="s">
        <v>82</v>
      </c>
      <c r="H62" s="8">
        <v>6333788</v>
      </c>
      <c r="I62" s="8">
        <v>-953787.9999999999</v>
      </c>
      <c r="J62" s="8">
        <v>5380000</v>
      </c>
      <c r="K62" s="8">
        <v>0</v>
      </c>
      <c r="L62" s="8">
        <v>0</v>
      </c>
      <c r="M62" s="8">
        <f>M63</f>
        <v>1657608.16</v>
      </c>
      <c r="N62" s="8">
        <f>N63</f>
        <v>3722391.8399999994</v>
      </c>
      <c r="O62" s="8">
        <f t="shared" si="4"/>
        <v>5380000</v>
      </c>
    </row>
    <row r="63" spans="3:15" ht="15">
      <c r="C63" s="1">
        <v>4</v>
      </c>
      <c r="G63" s="1" t="s">
        <v>21</v>
      </c>
      <c r="H63" s="8">
        <v>6333788</v>
      </c>
      <c r="I63" s="8">
        <v>-953787.9999999999</v>
      </c>
      <c r="J63" s="8">
        <v>5380000</v>
      </c>
      <c r="K63" s="8">
        <v>0</v>
      </c>
      <c r="L63" s="8">
        <v>0</v>
      </c>
      <c r="M63" s="8">
        <f>M64</f>
        <v>1657608.16</v>
      </c>
      <c r="N63" s="8">
        <f>N64</f>
        <v>3722391.8399999994</v>
      </c>
      <c r="O63" s="8">
        <f t="shared" si="4"/>
        <v>5380000</v>
      </c>
    </row>
    <row r="64" spans="4:15" ht="15">
      <c r="D64" s="1" t="s">
        <v>83</v>
      </c>
      <c r="G64" s="1" t="s">
        <v>84</v>
      </c>
      <c r="H64" s="8">
        <f>SUM(H65:H99)</f>
        <v>6333788</v>
      </c>
      <c r="I64" s="8">
        <f aca="true" t="shared" si="6" ref="I64:O64">SUM(I65:I99)</f>
        <v>-953788.0000000002</v>
      </c>
      <c r="J64" s="8">
        <f t="shared" si="6"/>
        <v>5380000</v>
      </c>
      <c r="K64" s="8">
        <f t="shared" si="6"/>
        <v>0</v>
      </c>
      <c r="L64" s="8">
        <f t="shared" si="6"/>
        <v>0</v>
      </c>
      <c r="M64" s="8">
        <f t="shared" si="6"/>
        <v>1657608.16</v>
      </c>
      <c r="N64" s="8">
        <f t="shared" si="6"/>
        <v>3722391.8399999994</v>
      </c>
      <c r="O64" s="8">
        <f t="shared" si="6"/>
        <v>5380000</v>
      </c>
    </row>
    <row r="65" spans="5:15" ht="15">
      <c r="E65" s="1" t="s">
        <v>24</v>
      </c>
      <c r="F65" s="1">
        <v>1130</v>
      </c>
      <c r="G65" s="1" t="s">
        <v>25</v>
      </c>
      <c r="H65" s="8">
        <v>0</v>
      </c>
      <c r="I65" s="8">
        <v>107078.72</v>
      </c>
      <c r="J65" s="8">
        <f>H65+I65</f>
        <v>107078.72</v>
      </c>
      <c r="K65" s="8">
        <v>0</v>
      </c>
      <c r="L65" s="8">
        <v>0</v>
      </c>
      <c r="M65" s="8">
        <v>0</v>
      </c>
      <c r="N65" s="8">
        <f>J65-M65</f>
        <v>107078.72</v>
      </c>
      <c r="O65" s="8">
        <f t="shared" si="4"/>
        <v>107078.72</v>
      </c>
    </row>
    <row r="66" spans="5:15" ht="15">
      <c r="E66" s="1" t="s">
        <v>24</v>
      </c>
      <c r="F66" s="1">
        <v>1320</v>
      </c>
      <c r="G66" s="1" t="s">
        <v>26</v>
      </c>
      <c r="H66" s="8">
        <v>0</v>
      </c>
      <c r="I66" s="8">
        <f>1580.82+16898.41</f>
        <v>18479.23</v>
      </c>
      <c r="J66" s="8">
        <f aca="true" t="shared" si="7" ref="J66:J99">H66+I66</f>
        <v>18479.23</v>
      </c>
      <c r="K66" s="8">
        <v>0</v>
      </c>
      <c r="L66" s="8">
        <v>0</v>
      </c>
      <c r="M66" s="8">
        <v>0</v>
      </c>
      <c r="N66" s="8">
        <f aca="true" t="shared" si="8" ref="N66:N98">J66-M66</f>
        <v>18479.23</v>
      </c>
      <c r="O66" s="8">
        <f t="shared" si="4"/>
        <v>18479.23</v>
      </c>
    </row>
    <row r="67" spans="5:15" ht="15">
      <c r="E67" s="1" t="s">
        <v>24</v>
      </c>
      <c r="F67" s="1">
        <v>1410</v>
      </c>
      <c r="G67" s="1" t="s">
        <v>27</v>
      </c>
      <c r="H67" s="8">
        <v>0</v>
      </c>
      <c r="I67" s="8">
        <v>15825.39</v>
      </c>
      <c r="J67" s="8">
        <f t="shared" si="7"/>
        <v>15825.39</v>
      </c>
      <c r="K67" s="8">
        <v>0</v>
      </c>
      <c r="L67" s="8">
        <v>0</v>
      </c>
      <c r="M67" s="8">
        <v>0</v>
      </c>
      <c r="N67" s="8">
        <f t="shared" si="8"/>
        <v>15825.39</v>
      </c>
      <c r="O67" s="8">
        <f t="shared" si="4"/>
        <v>15825.39</v>
      </c>
    </row>
    <row r="68" spans="5:15" ht="15">
      <c r="E68" s="1" t="s">
        <v>24</v>
      </c>
      <c r="F68" s="1">
        <v>1420</v>
      </c>
      <c r="G68" s="1" t="s">
        <v>28</v>
      </c>
      <c r="H68" s="8">
        <v>0</v>
      </c>
      <c r="I68" s="8">
        <v>6609.6</v>
      </c>
      <c r="J68" s="8">
        <f t="shared" si="7"/>
        <v>6609.6</v>
      </c>
      <c r="K68" s="8">
        <v>0</v>
      </c>
      <c r="L68" s="8">
        <v>0</v>
      </c>
      <c r="M68" s="8">
        <v>0</v>
      </c>
      <c r="N68" s="8">
        <f t="shared" si="8"/>
        <v>6609.6</v>
      </c>
      <c r="O68" s="8">
        <f t="shared" si="4"/>
        <v>6609.6</v>
      </c>
    </row>
    <row r="69" spans="5:15" ht="15">
      <c r="E69" s="1" t="s">
        <v>24</v>
      </c>
      <c r="F69" s="1">
        <v>1430</v>
      </c>
      <c r="G69" s="1" t="s">
        <v>29</v>
      </c>
      <c r="H69" s="8">
        <v>0</v>
      </c>
      <c r="I69" s="8">
        <v>6867.87</v>
      </c>
      <c r="J69" s="8">
        <f t="shared" si="7"/>
        <v>6867.87</v>
      </c>
      <c r="K69" s="8">
        <v>0</v>
      </c>
      <c r="L69" s="8">
        <v>0</v>
      </c>
      <c r="M69" s="8">
        <v>0</v>
      </c>
      <c r="N69" s="8">
        <f t="shared" si="8"/>
        <v>6867.87</v>
      </c>
      <c r="O69" s="8">
        <f t="shared" si="4"/>
        <v>6867.87</v>
      </c>
    </row>
    <row r="70" spans="5:15" ht="15">
      <c r="E70" s="1" t="s">
        <v>24</v>
      </c>
      <c r="F70" s="1">
        <v>1710</v>
      </c>
      <c r="G70" s="1" t="s">
        <v>31</v>
      </c>
      <c r="H70" s="8">
        <v>0</v>
      </c>
      <c r="I70" s="8">
        <v>17653.03</v>
      </c>
      <c r="J70" s="8">
        <f t="shared" si="7"/>
        <v>17653.03</v>
      </c>
      <c r="K70" s="8">
        <v>0</v>
      </c>
      <c r="L70" s="8">
        <v>0</v>
      </c>
      <c r="M70" s="8">
        <v>0</v>
      </c>
      <c r="N70" s="8">
        <f t="shared" si="8"/>
        <v>17653.03</v>
      </c>
      <c r="O70" s="8">
        <f t="shared" si="4"/>
        <v>17653.03</v>
      </c>
    </row>
    <row r="71" spans="5:15" ht="15">
      <c r="E71" s="1" t="s">
        <v>33</v>
      </c>
      <c r="F71" s="1">
        <v>2110</v>
      </c>
      <c r="G71" s="1" t="s">
        <v>34</v>
      </c>
      <c r="H71" s="8">
        <v>10000</v>
      </c>
      <c r="I71" s="8">
        <v>13730.42</v>
      </c>
      <c r="J71" s="8">
        <f t="shared" si="7"/>
        <v>23730.42</v>
      </c>
      <c r="K71" s="8">
        <v>0</v>
      </c>
      <c r="L71" s="8">
        <v>0</v>
      </c>
      <c r="M71" s="8">
        <v>0</v>
      </c>
      <c r="N71" s="8">
        <f t="shared" si="8"/>
        <v>23730.42</v>
      </c>
      <c r="O71" s="8">
        <f t="shared" si="4"/>
        <v>23730.42</v>
      </c>
    </row>
    <row r="72" spans="5:15" ht="15">
      <c r="E72" s="1" t="s">
        <v>33</v>
      </c>
      <c r="F72" s="1">
        <v>2120</v>
      </c>
      <c r="G72" s="1" t="s">
        <v>35</v>
      </c>
      <c r="H72" s="8">
        <v>5000</v>
      </c>
      <c r="I72" s="8">
        <v>-3520</v>
      </c>
      <c r="J72" s="8">
        <f t="shared" si="7"/>
        <v>1480</v>
      </c>
      <c r="K72" s="8">
        <v>0</v>
      </c>
      <c r="L72" s="8">
        <v>0</v>
      </c>
      <c r="M72" s="8">
        <v>0</v>
      </c>
      <c r="N72" s="8">
        <f t="shared" si="8"/>
        <v>1480</v>
      </c>
      <c r="O72" s="8">
        <f aca="true" t="shared" si="9" ref="O72:O132">J72-L72</f>
        <v>1480</v>
      </c>
    </row>
    <row r="73" spans="5:15" ht="15">
      <c r="E73" s="1" t="s">
        <v>33</v>
      </c>
      <c r="F73" s="1">
        <v>2140</v>
      </c>
      <c r="G73" s="1" t="s">
        <v>36</v>
      </c>
      <c r="H73" s="8">
        <v>10000</v>
      </c>
      <c r="I73" s="8">
        <v>29334</v>
      </c>
      <c r="J73" s="8">
        <f t="shared" si="7"/>
        <v>39334</v>
      </c>
      <c r="K73" s="8">
        <v>0</v>
      </c>
      <c r="L73" s="8">
        <v>0</v>
      </c>
      <c r="M73" s="8">
        <v>7170</v>
      </c>
      <c r="N73" s="8">
        <f t="shared" si="8"/>
        <v>32164</v>
      </c>
      <c r="O73" s="8">
        <f t="shared" si="9"/>
        <v>39334</v>
      </c>
    </row>
    <row r="74" spans="5:15" ht="15">
      <c r="E74" s="1" t="s">
        <v>33</v>
      </c>
      <c r="F74" s="1">
        <v>2150</v>
      </c>
      <c r="G74" s="1" t="s">
        <v>37</v>
      </c>
      <c r="H74" s="8">
        <v>153288</v>
      </c>
      <c r="I74" s="8">
        <v>24283.2</v>
      </c>
      <c r="J74" s="8">
        <f t="shared" si="7"/>
        <v>177571.2</v>
      </c>
      <c r="K74" s="8">
        <v>0</v>
      </c>
      <c r="L74" s="8">
        <v>0</v>
      </c>
      <c r="M74" s="8">
        <v>-0.01</v>
      </c>
      <c r="N74" s="8">
        <f t="shared" si="8"/>
        <v>177571.21000000002</v>
      </c>
      <c r="O74" s="8">
        <f t="shared" si="9"/>
        <v>177571.2</v>
      </c>
    </row>
    <row r="75" spans="5:15" ht="15">
      <c r="E75" s="1" t="s">
        <v>33</v>
      </c>
      <c r="F75" s="1">
        <v>2160</v>
      </c>
      <c r="G75" s="1" t="s">
        <v>38</v>
      </c>
      <c r="H75" s="8">
        <v>5000</v>
      </c>
      <c r="I75" s="8">
        <v>-2183.7</v>
      </c>
      <c r="J75" s="8">
        <f t="shared" si="7"/>
        <v>2816.3</v>
      </c>
      <c r="K75" s="8">
        <v>0</v>
      </c>
      <c r="L75" s="8">
        <v>0</v>
      </c>
      <c r="M75" s="8">
        <v>0</v>
      </c>
      <c r="N75" s="8">
        <f t="shared" si="8"/>
        <v>2816.3</v>
      </c>
      <c r="O75" s="8">
        <f t="shared" si="9"/>
        <v>2816.3</v>
      </c>
    </row>
    <row r="76" spans="5:15" ht="15">
      <c r="E76" s="1" t="s">
        <v>33</v>
      </c>
      <c r="F76" s="1">
        <v>2210</v>
      </c>
      <c r="G76" s="1" t="s">
        <v>39</v>
      </c>
      <c r="H76" s="8">
        <v>5000</v>
      </c>
      <c r="I76" s="8">
        <v>-1189.4</v>
      </c>
      <c r="J76" s="8">
        <f t="shared" si="7"/>
        <v>3810.6</v>
      </c>
      <c r="K76" s="8">
        <v>0</v>
      </c>
      <c r="L76" s="8">
        <v>0</v>
      </c>
      <c r="M76" s="8">
        <v>0</v>
      </c>
      <c r="N76" s="8">
        <f t="shared" si="8"/>
        <v>3810.6</v>
      </c>
      <c r="O76" s="8">
        <f t="shared" si="9"/>
        <v>3810.6</v>
      </c>
    </row>
    <row r="77" spans="5:15" ht="15">
      <c r="E77" s="1" t="s">
        <v>33</v>
      </c>
      <c r="F77" s="1">
        <v>2610</v>
      </c>
      <c r="G77" s="1" t="s">
        <v>44</v>
      </c>
      <c r="H77" s="8">
        <v>40000</v>
      </c>
      <c r="I77" s="8">
        <v>4203.68</v>
      </c>
      <c r="J77" s="8">
        <f t="shared" si="7"/>
        <v>44203.68</v>
      </c>
      <c r="K77" s="8">
        <v>0</v>
      </c>
      <c r="L77" s="8">
        <v>0</v>
      </c>
      <c r="M77" s="8">
        <v>0</v>
      </c>
      <c r="N77" s="8">
        <f t="shared" si="8"/>
        <v>44203.68</v>
      </c>
      <c r="O77" s="8">
        <f t="shared" si="9"/>
        <v>44203.68</v>
      </c>
    </row>
    <row r="78" spans="5:15" ht="15">
      <c r="E78" s="1" t="s">
        <v>50</v>
      </c>
      <c r="F78" s="1">
        <v>3140</v>
      </c>
      <c r="G78" s="1" t="s">
        <v>51</v>
      </c>
      <c r="H78" s="8">
        <v>30000</v>
      </c>
      <c r="I78" s="8">
        <v>2406.52</v>
      </c>
      <c r="J78" s="8">
        <f t="shared" si="7"/>
        <v>32406.52</v>
      </c>
      <c r="K78" s="8">
        <v>0</v>
      </c>
      <c r="L78" s="8">
        <v>0</v>
      </c>
      <c r="M78" s="8">
        <v>0</v>
      </c>
      <c r="N78" s="8">
        <f t="shared" si="8"/>
        <v>32406.52</v>
      </c>
      <c r="O78" s="8">
        <f t="shared" si="9"/>
        <v>32406.52</v>
      </c>
    </row>
    <row r="79" spans="5:15" ht="15">
      <c r="E79" s="1" t="s">
        <v>50</v>
      </c>
      <c r="F79" s="1">
        <v>3150</v>
      </c>
      <c r="G79" s="1" t="s">
        <v>52</v>
      </c>
      <c r="H79" s="8">
        <v>45000</v>
      </c>
      <c r="I79" s="8">
        <v>3611.13</v>
      </c>
      <c r="J79" s="8">
        <f t="shared" si="7"/>
        <v>48611.13</v>
      </c>
      <c r="K79" s="8">
        <v>0</v>
      </c>
      <c r="L79" s="8">
        <v>0</v>
      </c>
      <c r="M79" s="8">
        <v>0</v>
      </c>
      <c r="N79" s="8">
        <f t="shared" si="8"/>
        <v>48611.13</v>
      </c>
      <c r="O79" s="8">
        <f t="shared" si="9"/>
        <v>48611.13</v>
      </c>
    </row>
    <row r="80" spans="5:15" ht="15">
      <c r="E80" s="1" t="s">
        <v>50</v>
      </c>
      <c r="F80" s="1">
        <v>3170</v>
      </c>
      <c r="G80" s="1" t="s">
        <v>53</v>
      </c>
      <c r="H80" s="8">
        <v>5000</v>
      </c>
      <c r="I80" s="8">
        <v>-310.01</v>
      </c>
      <c r="J80" s="8">
        <f t="shared" si="7"/>
        <v>4689.99</v>
      </c>
      <c r="K80" s="8">
        <v>0</v>
      </c>
      <c r="L80" s="8">
        <v>0</v>
      </c>
      <c r="M80" s="8">
        <v>0</v>
      </c>
      <c r="N80" s="8">
        <f t="shared" si="8"/>
        <v>4689.99</v>
      </c>
      <c r="O80" s="8">
        <f t="shared" si="9"/>
        <v>4689.99</v>
      </c>
    </row>
    <row r="81" spans="5:15" ht="15">
      <c r="E81" s="1" t="s">
        <v>50</v>
      </c>
      <c r="F81" s="1">
        <v>3250</v>
      </c>
      <c r="G81" s="1" t="s">
        <v>85</v>
      </c>
      <c r="H81" s="8">
        <v>8000</v>
      </c>
      <c r="I81" s="8">
        <v>-344</v>
      </c>
      <c r="J81" s="8">
        <f t="shared" si="7"/>
        <v>7656</v>
      </c>
      <c r="K81" s="8">
        <v>0</v>
      </c>
      <c r="L81" s="8">
        <v>0</v>
      </c>
      <c r="M81" s="8">
        <v>0</v>
      </c>
      <c r="N81" s="8">
        <f t="shared" si="8"/>
        <v>7656</v>
      </c>
      <c r="O81" s="8">
        <f t="shared" si="9"/>
        <v>7656</v>
      </c>
    </row>
    <row r="82" spans="5:15" ht="15">
      <c r="E82" s="1" t="s">
        <v>50</v>
      </c>
      <c r="F82" s="1">
        <v>3290</v>
      </c>
      <c r="G82" s="1" t="s">
        <v>57</v>
      </c>
      <c r="H82" s="8">
        <v>20000</v>
      </c>
      <c r="I82" s="8">
        <v>523013</v>
      </c>
      <c r="J82" s="8">
        <f t="shared" si="7"/>
        <v>543013</v>
      </c>
      <c r="K82" s="8">
        <v>0</v>
      </c>
      <c r="L82" s="8">
        <v>0</v>
      </c>
      <c r="M82" s="8">
        <v>0</v>
      </c>
      <c r="N82" s="8">
        <f t="shared" si="8"/>
        <v>543013</v>
      </c>
      <c r="O82" s="8">
        <f t="shared" si="9"/>
        <v>543013</v>
      </c>
    </row>
    <row r="83" spans="5:15" ht="15">
      <c r="E83" s="1" t="s">
        <v>50</v>
      </c>
      <c r="F83" s="1">
        <v>3310</v>
      </c>
      <c r="G83" s="1" t="s">
        <v>86</v>
      </c>
      <c r="H83" s="8">
        <v>240000</v>
      </c>
      <c r="I83" s="8">
        <v>-237079.14</v>
      </c>
      <c r="J83" s="8">
        <f t="shared" si="7"/>
        <v>2920.859999999986</v>
      </c>
      <c r="K83" s="8">
        <v>0</v>
      </c>
      <c r="L83" s="8">
        <v>0</v>
      </c>
      <c r="M83" s="8">
        <v>0</v>
      </c>
      <c r="N83" s="8">
        <f t="shared" si="8"/>
        <v>2920.859999999986</v>
      </c>
      <c r="O83" s="8">
        <f t="shared" si="9"/>
        <v>2920.859999999986</v>
      </c>
    </row>
    <row r="84" spans="5:15" ht="15">
      <c r="E84" s="1" t="s">
        <v>50</v>
      </c>
      <c r="F84" s="1">
        <v>3390</v>
      </c>
      <c r="G84" s="1" t="s">
        <v>59</v>
      </c>
      <c r="H84" s="8">
        <v>0</v>
      </c>
      <c r="I84" s="8">
        <v>187386</v>
      </c>
      <c r="J84" s="8">
        <f t="shared" si="7"/>
        <v>187386</v>
      </c>
      <c r="K84" s="8">
        <v>0</v>
      </c>
      <c r="L84" s="8">
        <v>0</v>
      </c>
      <c r="M84" s="8">
        <v>0</v>
      </c>
      <c r="N84" s="8">
        <f t="shared" si="8"/>
        <v>187386</v>
      </c>
      <c r="O84" s="8">
        <f t="shared" si="9"/>
        <v>187386</v>
      </c>
    </row>
    <row r="85" spans="5:15" ht="15">
      <c r="E85" s="1" t="s">
        <v>50</v>
      </c>
      <c r="F85" s="1">
        <v>3410</v>
      </c>
      <c r="G85" s="1" t="s">
        <v>60</v>
      </c>
      <c r="H85" s="8">
        <v>2500</v>
      </c>
      <c r="I85" s="8">
        <v>-1125.4</v>
      </c>
      <c r="J85" s="8">
        <f t="shared" si="7"/>
        <v>1374.6</v>
      </c>
      <c r="K85" s="8">
        <v>0</v>
      </c>
      <c r="L85" s="8">
        <v>0</v>
      </c>
      <c r="M85" s="8">
        <v>0</v>
      </c>
      <c r="N85" s="8">
        <f t="shared" si="8"/>
        <v>1374.6</v>
      </c>
      <c r="O85" s="8">
        <f t="shared" si="9"/>
        <v>1374.6</v>
      </c>
    </row>
    <row r="86" spans="5:15" ht="15">
      <c r="E86" s="1" t="s">
        <v>50</v>
      </c>
      <c r="F86" s="1">
        <v>3610</v>
      </c>
      <c r="G86" s="1" t="s">
        <v>87</v>
      </c>
      <c r="H86" s="8">
        <v>2200000</v>
      </c>
      <c r="I86" s="8">
        <f>279490.68+193782.46</f>
        <v>473273.14</v>
      </c>
      <c r="J86" s="8">
        <f t="shared" si="7"/>
        <v>2673273.14</v>
      </c>
      <c r="K86" s="8">
        <v>0</v>
      </c>
      <c r="L86" s="8">
        <v>0</v>
      </c>
      <c r="M86" s="8">
        <f>1191256.94+245255.4</f>
        <v>1436512.3399999999</v>
      </c>
      <c r="N86" s="8">
        <f t="shared" si="8"/>
        <v>1236760.8000000003</v>
      </c>
      <c r="O86" s="8">
        <f t="shared" si="9"/>
        <v>2673273.14</v>
      </c>
    </row>
    <row r="87" spans="5:15" ht="15">
      <c r="E87" s="1" t="s">
        <v>50</v>
      </c>
      <c r="F87" s="1">
        <v>3660</v>
      </c>
      <c r="G87" s="1" t="s">
        <v>88</v>
      </c>
      <c r="H87" s="8">
        <v>0</v>
      </c>
      <c r="I87" s="8">
        <v>133304.51</v>
      </c>
      <c r="J87" s="8">
        <f t="shared" si="7"/>
        <v>133304.51</v>
      </c>
      <c r="K87" s="8">
        <v>0</v>
      </c>
      <c r="L87" s="8">
        <v>0</v>
      </c>
      <c r="M87" s="8">
        <v>10888.5</v>
      </c>
      <c r="N87" s="8">
        <f t="shared" si="8"/>
        <v>122416.01000000001</v>
      </c>
      <c r="O87" s="8">
        <f t="shared" si="9"/>
        <v>133304.51</v>
      </c>
    </row>
    <row r="88" spans="5:15" ht="15">
      <c r="E88" s="1" t="s">
        <v>50</v>
      </c>
      <c r="F88" s="1">
        <v>3710</v>
      </c>
      <c r="G88" s="1" t="s">
        <v>89</v>
      </c>
      <c r="H88" s="8">
        <v>25000</v>
      </c>
      <c r="I88" s="8">
        <v>-13786</v>
      </c>
      <c r="J88" s="8">
        <f t="shared" si="7"/>
        <v>11214</v>
      </c>
      <c r="K88" s="8">
        <v>0</v>
      </c>
      <c r="L88" s="8">
        <v>0</v>
      </c>
      <c r="M88" s="8">
        <v>0</v>
      </c>
      <c r="N88" s="8">
        <f t="shared" si="8"/>
        <v>11214</v>
      </c>
      <c r="O88" s="8">
        <f t="shared" si="9"/>
        <v>11214</v>
      </c>
    </row>
    <row r="89" spans="5:15" ht="15">
      <c r="E89" s="1" t="s">
        <v>50</v>
      </c>
      <c r="F89" s="1">
        <v>3720</v>
      </c>
      <c r="G89" s="1" t="s">
        <v>67</v>
      </c>
      <c r="H89" s="8">
        <v>15000</v>
      </c>
      <c r="I89" s="8">
        <v>-6043.43</v>
      </c>
      <c r="J89" s="8">
        <f t="shared" si="7"/>
        <v>8956.57</v>
      </c>
      <c r="K89" s="8">
        <v>0</v>
      </c>
      <c r="L89" s="8">
        <v>0</v>
      </c>
      <c r="M89" s="8">
        <v>0</v>
      </c>
      <c r="N89" s="8">
        <f t="shared" si="8"/>
        <v>8956.57</v>
      </c>
      <c r="O89" s="8">
        <f t="shared" si="9"/>
        <v>8956.57</v>
      </c>
    </row>
    <row r="90" spans="5:15" ht="15">
      <c r="E90" s="1" t="s">
        <v>50</v>
      </c>
      <c r="F90" s="1">
        <v>3750</v>
      </c>
      <c r="G90" s="1" t="s">
        <v>68</v>
      </c>
      <c r="H90" s="8">
        <v>49500</v>
      </c>
      <c r="I90" s="8">
        <v>1130.56</v>
      </c>
      <c r="J90" s="8">
        <f t="shared" si="7"/>
        <v>50630.56</v>
      </c>
      <c r="K90" s="8">
        <v>0</v>
      </c>
      <c r="L90" s="8">
        <v>0</v>
      </c>
      <c r="M90" s="8">
        <v>0</v>
      </c>
      <c r="N90" s="8">
        <f t="shared" si="8"/>
        <v>50630.56</v>
      </c>
      <c r="O90" s="8">
        <f t="shared" si="9"/>
        <v>50630.56</v>
      </c>
    </row>
    <row r="91" spans="5:15" ht="15">
      <c r="E91" s="1" t="s">
        <v>50</v>
      </c>
      <c r="F91" s="1">
        <v>3780</v>
      </c>
      <c r="G91" s="1" t="s">
        <v>90</v>
      </c>
      <c r="H91" s="8">
        <v>5500</v>
      </c>
      <c r="I91" s="8">
        <v>23282.01</v>
      </c>
      <c r="J91" s="8">
        <f t="shared" si="7"/>
        <v>28782.01</v>
      </c>
      <c r="K91" s="8">
        <v>0</v>
      </c>
      <c r="L91" s="8">
        <v>0</v>
      </c>
      <c r="M91" s="8">
        <v>0</v>
      </c>
      <c r="N91" s="8">
        <f t="shared" si="8"/>
        <v>28782.01</v>
      </c>
      <c r="O91" s="8">
        <f t="shared" si="9"/>
        <v>28782.01</v>
      </c>
    </row>
    <row r="92" spans="5:15" ht="15">
      <c r="E92" s="1" t="s">
        <v>50</v>
      </c>
      <c r="F92" s="1">
        <v>3790</v>
      </c>
      <c r="G92" s="1" t="s">
        <v>69</v>
      </c>
      <c r="H92" s="8">
        <v>10000</v>
      </c>
      <c r="I92" s="8">
        <v>4833.99</v>
      </c>
      <c r="J92" s="8">
        <f t="shared" si="7"/>
        <v>14833.99</v>
      </c>
      <c r="K92" s="8">
        <v>0</v>
      </c>
      <c r="L92" s="8">
        <v>0</v>
      </c>
      <c r="M92" s="8">
        <v>0</v>
      </c>
      <c r="N92" s="8">
        <f t="shared" si="8"/>
        <v>14833.99</v>
      </c>
      <c r="O92" s="8">
        <f t="shared" si="9"/>
        <v>14833.99</v>
      </c>
    </row>
    <row r="93" spans="5:15" ht="15">
      <c r="E93" s="1" t="s">
        <v>50</v>
      </c>
      <c r="F93" s="1">
        <v>3820</v>
      </c>
      <c r="G93" s="1" t="s">
        <v>70</v>
      </c>
      <c r="H93" s="8">
        <v>800000</v>
      </c>
      <c r="I93" s="8">
        <v>-355296</v>
      </c>
      <c r="J93" s="8">
        <f t="shared" si="7"/>
        <v>444704</v>
      </c>
      <c r="K93" s="8">
        <v>0</v>
      </c>
      <c r="L93" s="8">
        <v>0</v>
      </c>
      <c r="M93" s="8">
        <v>0</v>
      </c>
      <c r="N93" s="8">
        <v>244704</v>
      </c>
      <c r="O93" s="8">
        <f t="shared" si="9"/>
        <v>444704</v>
      </c>
    </row>
    <row r="94" spans="5:15" ht="15">
      <c r="E94" s="1" t="s">
        <v>50</v>
      </c>
      <c r="F94" s="1">
        <v>3830</v>
      </c>
      <c r="G94" s="1" t="s">
        <v>91</v>
      </c>
      <c r="H94" s="8">
        <v>500000</v>
      </c>
      <c r="I94" s="8">
        <v>-587077</v>
      </c>
      <c r="J94" s="8">
        <f t="shared" si="7"/>
        <v>-87077</v>
      </c>
      <c r="K94" s="8">
        <v>0</v>
      </c>
      <c r="L94" s="8">
        <v>0</v>
      </c>
      <c r="M94" s="8">
        <v>0</v>
      </c>
      <c r="N94" s="8">
        <v>112923</v>
      </c>
      <c r="O94" s="8">
        <f t="shared" si="9"/>
        <v>-87077</v>
      </c>
    </row>
    <row r="95" spans="5:15" ht="15">
      <c r="E95" s="1" t="s">
        <v>50</v>
      </c>
      <c r="F95" s="1">
        <v>3840</v>
      </c>
      <c r="G95" s="1" t="s">
        <v>92</v>
      </c>
      <c r="H95" s="8">
        <v>500000</v>
      </c>
      <c r="I95" s="8">
        <v>-56582.21</v>
      </c>
      <c r="J95" s="8">
        <f t="shared" si="7"/>
        <v>443417.79</v>
      </c>
      <c r="K95" s="8">
        <v>0</v>
      </c>
      <c r="L95" s="8">
        <v>0</v>
      </c>
      <c r="M95" s="8">
        <v>163994.07</v>
      </c>
      <c r="N95" s="8">
        <f t="shared" si="8"/>
        <v>279423.72</v>
      </c>
      <c r="O95" s="8">
        <f t="shared" si="9"/>
        <v>443417.79</v>
      </c>
    </row>
    <row r="96" spans="5:15" ht="15">
      <c r="E96" s="1" t="s">
        <v>50</v>
      </c>
      <c r="F96" s="1">
        <v>3850</v>
      </c>
      <c r="G96" s="1" t="s">
        <v>71</v>
      </c>
      <c r="H96" s="8">
        <v>1650000</v>
      </c>
      <c r="I96" s="8">
        <f>332257.88-1650000</f>
        <v>-1317742.12</v>
      </c>
      <c r="J96" s="8">
        <f t="shared" si="7"/>
        <v>332257.8799999999</v>
      </c>
      <c r="K96" s="8">
        <v>0</v>
      </c>
      <c r="L96" s="8">
        <v>0</v>
      </c>
      <c r="M96" s="8">
        <v>39043.26</v>
      </c>
      <c r="N96" s="8">
        <f t="shared" si="8"/>
        <v>293214.6199999999</v>
      </c>
      <c r="O96" s="8">
        <f t="shared" si="9"/>
        <v>332257.8799999999</v>
      </c>
    </row>
    <row r="97" spans="5:15" ht="15">
      <c r="E97" s="1" t="s">
        <v>50</v>
      </c>
      <c r="F97" s="1">
        <v>3920</v>
      </c>
      <c r="G97" s="1" t="s">
        <v>72</v>
      </c>
      <c r="H97" s="8">
        <v>0</v>
      </c>
      <c r="I97" s="8">
        <v>24060.69</v>
      </c>
      <c r="J97" s="8">
        <f t="shared" si="7"/>
        <v>24060.69</v>
      </c>
      <c r="K97" s="8">
        <v>0</v>
      </c>
      <c r="L97" s="8">
        <v>0</v>
      </c>
      <c r="M97" s="8">
        <v>0</v>
      </c>
      <c r="N97" s="8">
        <f t="shared" si="8"/>
        <v>24060.69</v>
      </c>
      <c r="O97" s="8">
        <f t="shared" si="9"/>
        <v>24060.69</v>
      </c>
    </row>
    <row r="98" spans="5:15" ht="15">
      <c r="E98" s="1" t="s">
        <v>50</v>
      </c>
      <c r="F98" s="1">
        <v>3980</v>
      </c>
      <c r="G98" s="1" t="s">
        <v>32</v>
      </c>
      <c r="H98" s="8">
        <v>0</v>
      </c>
      <c r="I98" s="8">
        <v>1802.88</v>
      </c>
      <c r="J98" s="8">
        <f t="shared" si="7"/>
        <v>1802.88</v>
      </c>
      <c r="K98" s="8">
        <v>0</v>
      </c>
      <c r="L98" s="8">
        <v>0</v>
      </c>
      <c r="M98" s="8">
        <v>0</v>
      </c>
      <c r="N98" s="8">
        <f t="shared" si="8"/>
        <v>1802.88</v>
      </c>
      <c r="O98" s="8">
        <f t="shared" si="9"/>
        <v>1802.88</v>
      </c>
    </row>
    <row r="99" spans="5:15" ht="15">
      <c r="E99" s="1" t="s">
        <v>74</v>
      </c>
      <c r="F99" s="1">
        <v>5190</v>
      </c>
      <c r="G99" s="1" t="s">
        <v>77</v>
      </c>
      <c r="H99" s="8">
        <v>0</v>
      </c>
      <c r="I99" s="8">
        <v>6320.84</v>
      </c>
      <c r="J99" s="8">
        <f t="shared" si="7"/>
        <v>6320.84</v>
      </c>
      <c r="K99" s="8">
        <v>0</v>
      </c>
      <c r="L99" s="8">
        <v>0</v>
      </c>
      <c r="M99" s="8">
        <v>0</v>
      </c>
      <c r="N99" s="8">
        <f>J99-M99</f>
        <v>6320.84</v>
      </c>
      <c r="O99" s="8">
        <f t="shared" si="9"/>
        <v>6320.84</v>
      </c>
    </row>
    <row r="100" spans="2:15" ht="15">
      <c r="B100" s="9" t="s">
        <v>93</v>
      </c>
      <c r="G100" s="1" t="s">
        <v>94</v>
      </c>
      <c r="H100" s="8">
        <v>434000</v>
      </c>
      <c r="I100" s="8">
        <f>I101</f>
        <v>29970.730000000003</v>
      </c>
      <c r="J100" s="8">
        <f>J101</f>
        <v>463970.73</v>
      </c>
      <c r="K100" s="8">
        <v>0</v>
      </c>
      <c r="L100" s="8">
        <v>0</v>
      </c>
      <c r="M100" s="8">
        <f>M101</f>
        <v>57953.759999999995</v>
      </c>
      <c r="N100" s="8">
        <f>N101</f>
        <v>406016.97</v>
      </c>
      <c r="O100" s="8">
        <f t="shared" si="9"/>
        <v>463970.73</v>
      </c>
    </row>
    <row r="101" spans="3:15" ht="15">
      <c r="C101" s="1">
        <v>4</v>
      </c>
      <c r="G101" s="1" t="s">
        <v>21</v>
      </c>
      <c r="H101" s="8">
        <v>434000</v>
      </c>
      <c r="I101" s="8">
        <f>I102</f>
        <v>29970.730000000003</v>
      </c>
      <c r="J101" s="8">
        <f>J102</f>
        <v>463970.73</v>
      </c>
      <c r="K101" s="8">
        <v>0</v>
      </c>
      <c r="L101" s="8">
        <v>0</v>
      </c>
      <c r="M101" s="8">
        <f>M102</f>
        <v>57953.759999999995</v>
      </c>
      <c r="N101" s="8">
        <f>N102</f>
        <v>406016.97</v>
      </c>
      <c r="O101" s="8">
        <f t="shared" si="9"/>
        <v>463970.73</v>
      </c>
    </row>
    <row r="102" spans="4:15" ht="15">
      <c r="D102" s="1" t="s">
        <v>95</v>
      </c>
      <c r="G102" s="1" t="s">
        <v>96</v>
      </c>
      <c r="H102" s="8">
        <f aca="true" t="shared" si="10" ref="H102:N102">SUM(H103:H126)</f>
        <v>434000</v>
      </c>
      <c r="I102" s="8">
        <f t="shared" si="10"/>
        <v>29970.730000000003</v>
      </c>
      <c r="J102" s="8">
        <f t="shared" si="10"/>
        <v>463970.73</v>
      </c>
      <c r="K102" s="8">
        <f t="shared" si="10"/>
        <v>0</v>
      </c>
      <c r="L102" s="8">
        <f t="shared" si="10"/>
        <v>0</v>
      </c>
      <c r="M102" s="8">
        <f t="shared" si="10"/>
        <v>57953.759999999995</v>
      </c>
      <c r="N102" s="8">
        <f t="shared" si="10"/>
        <v>406016.97</v>
      </c>
      <c r="O102" s="8">
        <f t="shared" si="9"/>
        <v>463970.73</v>
      </c>
    </row>
    <row r="103" spans="5:15" ht="15">
      <c r="E103" s="1" t="s">
        <v>24</v>
      </c>
      <c r="F103" s="1">
        <v>1130</v>
      </c>
      <c r="G103" s="1" t="s">
        <v>25</v>
      </c>
      <c r="H103" s="8">
        <v>65689.33</v>
      </c>
      <c r="I103" s="8">
        <v>14479.37</v>
      </c>
      <c r="J103" s="8">
        <f>H103+I103</f>
        <v>80168.7</v>
      </c>
      <c r="K103" s="8">
        <v>0</v>
      </c>
      <c r="L103" s="8">
        <v>0</v>
      </c>
      <c r="M103" s="8">
        <v>0</v>
      </c>
      <c r="N103" s="8">
        <v>80168.7</v>
      </c>
      <c r="O103" s="8">
        <f t="shared" si="9"/>
        <v>80168.7</v>
      </c>
    </row>
    <row r="104" spans="5:15" ht="15">
      <c r="E104" s="1" t="s">
        <v>24</v>
      </c>
      <c r="F104" s="1">
        <v>1320</v>
      </c>
      <c r="G104" s="1" t="s">
        <v>26</v>
      </c>
      <c r="H104" s="8">
        <v>9578.95</v>
      </c>
      <c r="I104" s="8">
        <f>63.09+4148.97</f>
        <v>4212.06</v>
      </c>
      <c r="J104" s="8">
        <f>H104+I104</f>
        <v>13791.010000000002</v>
      </c>
      <c r="K104" s="8">
        <v>0</v>
      </c>
      <c r="L104" s="8">
        <v>0</v>
      </c>
      <c r="M104" s="8">
        <v>0</v>
      </c>
      <c r="N104" s="8">
        <f>1089.41+12701.6</f>
        <v>13791.01</v>
      </c>
      <c r="O104" s="8">
        <f t="shared" si="9"/>
        <v>13791.010000000002</v>
      </c>
    </row>
    <row r="105" spans="5:15" ht="15">
      <c r="E105" s="1" t="s">
        <v>24</v>
      </c>
      <c r="F105" s="1">
        <v>1410</v>
      </c>
      <c r="G105" s="1" t="s">
        <v>27</v>
      </c>
      <c r="H105" s="8">
        <v>5757.9</v>
      </c>
      <c r="I105" s="8">
        <v>6411.46</v>
      </c>
      <c r="J105" s="8">
        <f aca="true" t="shared" si="11" ref="J105:J126">H105+I105</f>
        <v>12169.36</v>
      </c>
      <c r="K105" s="8">
        <v>0</v>
      </c>
      <c r="L105" s="8">
        <v>0</v>
      </c>
      <c r="M105" s="8">
        <v>0</v>
      </c>
      <c r="N105" s="8">
        <v>12169.36</v>
      </c>
      <c r="O105" s="8">
        <f t="shared" si="9"/>
        <v>12169.36</v>
      </c>
    </row>
    <row r="106" spans="5:15" ht="15">
      <c r="E106" s="1" t="s">
        <v>24</v>
      </c>
      <c r="F106" s="1">
        <v>1420</v>
      </c>
      <c r="G106" s="1" t="s">
        <v>28</v>
      </c>
      <c r="H106" s="8">
        <v>3706.65</v>
      </c>
      <c r="I106" s="8">
        <v>922.01</v>
      </c>
      <c r="J106" s="8">
        <f t="shared" si="11"/>
        <v>4628.66</v>
      </c>
      <c r="K106" s="8">
        <v>0</v>
      </c>
      <c r="L106" s="8">
        <v>0</v>
      </c>
      <c r="M106" s="8">
        <v>0</v>
      </c>
      <c r="N106" s="8">
        <v>4628.66</v>
      </c>
      <c r="O106" s="8">
        <f t="shared" si="9"/>
        <v>4628.66</v>
      </c>
    </row>
    <row r="107" spans="5:15" ht="15">
      <c r="E107" s="1" t="s">
        <v>24</v>
      </c>
      <c r="F107" s="1">
        <v>1430</v>
      </c>
      <c r="G107" s="1" t="s">
        <v>29</v>
      </c>
      <c r="H107" s="8">
        <v>3598.68</v>
      </c>
      <c r="I107" s="8">
        <v>1141.85</v>
      </c>
      <c r="J107" s="8">
        <f t="shared" si="11"/>
        <v>4740.53</v>
      </c>
      <c r="K107" s="8">
        <v>0</v>
      </c>
      <c r="L107" s="8">
        <v>0</v>
      </c>
      <c r="M107" s="8">
        <v>0</v>
      </c>
      <c r="N107" s="8">
        <v>4740.53</v>
      </c>
      <c r="O107" s="8">
        <f t="shared" si="9"/>
        <v>4740.53</v>
      </c>
    </row>
    <row r="108" spans="5:15" ht="15">
      <c r="E108" s="1" t="s">
        <v>24</v>
      </c>
      <c r="F108" s="1">
        <v>1710</v>
      </c>
      <c r="G108" s="1" t="s">
        <v>31</v>
      </c>
      <c r="H108" s="8">
        <v>10228.92</v>
      </c>
      <c r="I108" s="8">
        <v>1033.27</v>
      </c>
      <c r="J108" s="8">
        <f t="shared" si="11"/>
        <v>11262.19</v>
      </c>
      <c r="K108" s="8">
        <v>0</v>
      </c>
      <c r="L108" s="8">
        <v>0</v>
      </c>
      <c r="M108" s="8">
        <v>0</v>
      </c>
      <c r="N108" s="8">
        <v>11262.19</v>
      </c>
      <c r="O108" s="8">
        <f t="shared" si="9"/>
        <v>11262.19</v>
      </c>
    </row>
    <row r="109" spans="5:15" ht="15">
      <c r="E109" s="1" t="s">
        <v>24</v>
      </c>
      <c r="F109" s="1">
        <v>1810</v>
      </c>
      <c r="G109" s="1" t="s">
        <v>32</v>
      </c>
      <c r="H109" s="8">
        <v>1439.57</v>
      </c>
      <c r="I109" s="8">
        <v>-1439.57</v>
      </c>
      <c r="J109" s="8">
        <f t="shared" si="11"/>
        <v>0</v>
      </c>
      <c r="K109" s="8">
        <v>0</v>
      </c>
      <c r="L109" s="8">
        <v>0</v>
      </c>
      <c r="M109" s="8">
        <v>0</v>
      </c>
      <c r="N109" s="8">
        <v>0</v>
      </c>
      <c r="O109" s="8">
        <f t="shared" si="9"/>
        <v>0</v>
      </c>
    </row>
    <row r="110" spans="5:15" ht="15">
      <c r="E110" s="1" t="s">
        <v>33</v>
      </c>
      <c r="F110" s="1">
        <v>2110</v>
      </c>
      <c r="G110" s="1" t="s">
        <v>34</v>
      </c>
      <c r="H110" s="8">
        <v>2500</v>
      </c>
      <c r="I110" s="8">
        <v>-2500</v>
      </c>
      <c r="J110" s="8">
        <f t="shared" si="11"/>
        <v>0</v>
      </c>
      <c r="K110" s="8">
        <v>0</v>
      </c>
      <c r="L110" s="8">
        <v>0</v>
      </c>
      <c r="M110" s="8">
        <v>0</v>
      </c>
      <c r="N110" s="8">
        <v>0</v>
      </c>
      <c r="O110" s="8">
        <f t="shared" si="9"/>
        <v>0</v>
      </c>
    </row>
    <row r="111" spans="5:15" ht="15">
      <c r="E111" s="1" t="s">
        <v>33</v>
      </c>
      <c r="F111" s="1">
        <v>2150</v>
      </c>
      <c r="G111" s="1" t="s">
        <v>37</v>
      </c>
      <c r="H111" s="8">
        <v>50000</v>
      </c>
      <c r="I111" s="8">
        <v>-3430.64</v>
      </c>
      <c r="J111" s="8">
        <v>46569.36</v>
      </c>
      <c r="K111" s="8">
        <v>0</v>
      </c>
      <c r="L111" s="8">
        <v>0</v>
      </c>
      <c r="M111" s="8">
        <v>6456.56</v>
      </c>
      <c r="N111" s="8">
        <v>40112.8</v>
      </c>
      <c r="O111" s="8">
        <f t="shared" si="9"/>
        <v>46569.36</v>
      </c>
    </row>
    <row r="112" spans="5:15" ht="15">
      <c r="E112" s="1" t="s">
        <v>33</v>
      </c>
      <c r="F112" s="1">
        <v>2160</v>
      </c>
      <c r="G112" s="1" t="s">
        <v>38</v>
      </c>
      <c r="H112" s="8">
        <v>5000</v>
      </c>
      <c r="I112" s="8">
        <v>-5000</v>
      </c>
      <c r="J112" s="8">
        <f t="shared" si="11"/>
        <v>0</v>
      </c>
      <c r="K112" s="8">
        <v>0</v>
      </c>
      <c r="L112" s="8">
        <v>0</v>
      </c>
      <c r="M112" s="8">
        <v>0</v>
      </c>
      <c r="N112" s="8">
        <v>0</v>
      </c>
      <c r="O112" s="8">
        <f t="shared" si="9"/>
        <v>0</v>
      </c>
    </row>
    <row r="113" spans="5:15" ht="15">
      <c r="E113" s="1" t="s">
        <v>33</v>
      </c>
      <c r="F113" s="1">
        <v>2380</v>
      </c>
      <c r="G113" s="1" t="s">
        <v>97</v>
      </c>
      <c r="H113" s="8">
        <v>50000</v>
      </c>
      <c r="I113" s="8">
        <v>5905.2</v>
      </c>
      <c r="J113" s="8">
        <f t="shared" si="11"/>
        <v>55905.2</v>
      </c>
      <c r="K113" s="8">
        <v>0</v>
      </c>
      <c r="L113" s="8">
        <v>0</v>
      </c>
      <c r="M113" s="8">
        <v>51497.2</v>
      </c>
      <c r="N113" s="8">
        <v>4408</v>
      </c>
      <c r="O113" s="8">
        <f t="shared" si="9"/>
        <v>55905.2</v>
      </c>
    </row>
    <row r="114" spans="5:15" ht="15">
      <c r="E114" s="1" t="s">
        <v>33</v>
      </c>
      <c r="F114" s="1">
        <v>2520</v>
      </c>
      <c r="G114" s="1" t="s">
        <v>98</v>
      </c>
      <c r="H114" s="8">
        <v>0</v>
      </c>
      <c r="I114" s="8">
        <v>700</v>
      </c>
      <c r="J114" s="8">
        <f t="shared" si="11"/>
        <v>700</v>
      </c>
      <c r="K114" s="8">
        <v>0</v>
      </c>
      <c r="L114" s="8">
        <v>0</v>
      </c>
      <c r="M114" s="8">
        <v>0</v>
      </c>
      <c r="N114" s="8">
        <v>700</v>
      </c>
      <c r="O114" s="8">
        <f t="shared" si="9"/>
        <v>700</v>
      </c>
    </row>
    <row r="115" spans="5:15" ht="15">
      <c r="E115" s="1" t="s">
        <v>33</v>
      </c>
      <c r="F115" s="1">
        <v>2920</v>
      </c>
      <c r="G115" s="1" t="s">
        <v>46</v>
      </c>
      <c r="H115" s="8">
        <v>2000</v>
      </c>
      <c r="I115" s="8">
        <v>-2000</v>
      </c>
      <c r="J115" s="8">
        <f t="shared" si="11"/>
        <v>0</v>
      </c>
      <c r="K115" s="8">
        <v>0</v>
      </c>
      <c r="L115" s="8">
        <v>0</v>
      </c>
      <c r="M115" s="8">
        <v>0</v>
      </c>
      <c r="N115" s="8">
        <v>0</v>
      </c>
      <c r="O115" s="8">
        <f t="shared" si="9"/>
        <v>0</v>
      </c>
    </row>
    <row r="116" spans="5:15" ht="15">
      <c r="E116" s="1" t="s">
        <v>50</v>
      </c>
      <c r="F116" s="1">
        <v>3291</v>
      </c>
      <c r="G116" s="1" t="s">
        <v>99</v>
      </c>
      <c r="H116" s="8">
        <v>0</v>
      </c>
      <c r="I116" s="8">
        <v>3828</v>
      </c>
      <c r="J116" s="8">
        <f t="shared" si="11"/>
        <v>3828</v>
      </c>
      <c r="K116" s="8">
        <v>0</v>
      </c>
      <c r="L116" s="8">
        <v>0</v>
      </c>
      <c r="M116" s="8">
        <v>0</v>
      </c>
      <c r="N116" s="8">
        <v>3828</v>
      </c>
      <c r="O116" s="8">
        <f t="shared" si="9"/>
        <v>3828</v>
      </c>
    </row>
    <row r="117" spans="5:15" ht="15">
      <c r="E117" s="1" t="s">
        <v>50</v>
      </c>
      <c r="F117" s="1">
        <v>3340</v>
      </c>
      <c r="G117" s="1" t="s">
        <v>58</v>
      </c>
      <c r="H117" s="8">
        <v>10000</v>
      </c>
      <c r="I117" s="8">
        <v>-120</v>
      </c>
      <c r="J117" s="8">
        <f t="shared" si="11"/>
        <v>9880</v>
      </c>
      <c r="K117" s="8">
        <v>0</v>
      </c>
      <c r="L117" s="8">
        <v>0</v>
      </c>
      <c r="M117" s="8">
        <v>0</v>
      </c>
      <c r="N117" s="8">
        <v>9880</v>
      </c>
      <c r="O117" s="8">
        <f t="shared" si="9"/>
        <v>9880</v>
      </c>
    </row>
    <row r="118" spans="5:15" ht="15">
      <c r="E118" s="1" t="s">
        <v>50</v>
      </c>
      <c r="F118" s="1">
        <v>3391</v>
      </c>
      <c r="G118" s="1" t="s">
        <v>59</v>
      </c>
      <c r="H118" s="8">
        <v>0</v>
      </c>
      <c r="I118" s="8">
        <v>13650.68</v>
      </c>
      <c r="J118" s="8">
        <f t="shared" si="11"/>
        <v>13650.68</v>
      </c>
      <c r="K118" s="8">
        <v>0</v>
      </c>
      <c r="L118" s="8">
        <v>0</v>
      </c>
      <c r="M118" s="8">
        <v>0</v>
      </c>
      <c r="N118" s="8">
        <v>13650.68</v>
      </c>
      <c r="O118" s="8">
        <f t="shared" si="9"/>
        <v>13650.68</v>
      </c>
    </row>
    <row r="119" spans="5:15" ht="15">
      <c r="E119" s="1" t="s">
        <v>50</v>
      </c>
      <c r="F119" s="1">
        <v>3410</v>
      </c>
      <c r="G119" s="1" t="s">
        <v>60</v>
      </c>
      <c r="H119" s="8">
        <v>500</v>
      </c>
      <c r="I119" s="8">
        <v>-203.04</v>
      </c>
      <c r="J119" s="8">
        <f t="shared" si="11"/>
        <v>296.96000000000004</v>
      </c>
      <c r="K119" s="8">
        <v>0</v>
      </c>
      <c r="L119" s="8">
        <v>0</v>
      </c>
      <c r="M119" s="8">
        <v>0</v>
      </c>
      <c r="N119" s="8">
        <v>296.96</v>
      </c>
      <c r="O119" s="8">
        <f t="shared" si="9"/>
        <v>296.96000000000004</v>
      </c>
    </row>
    <row r="120" spans="5:15" ht="15">
      <c r="E120" s="1" t="s">
        <v>50</v>
      </c>
      <c r="F120" s="1">
        <v>3510</v>
      </c>
      <c r="G120" s="1" t="s">
        <v>63</v>
      </c>
      <c r="H120" s="8">
        <v>50000</v>
      </c>
      <c r="I120" s="8">
        <v>-24911.52</v>
      </c>
      <c r="J120" s="8">
        <f t="shared" si="11"/>
        <v>25088.48</v>
      </c>
      <c r="K120" s="8">
        <v>0</v>
      </c>
      <c r="L120" s="8">
        <v>0</v>
      </c>
      <c r="M120" s="8">
        <v>0</v>
      </c>
      <c r="N120" s="8">
        <v>25088.48</v>
      </c>
      <c r="O120" s="8">
        <f t="shared" si="9"/>
        <v>25088.48</v>
      </c>
    </row>
    <row r="121" spans="5:15" ht="15">
      <c r="E121" s="1" t="s">
        <v>50</v>
      </c>
      <c r="F121" s="1">
        <v>3721</v>
      </c>
      <c r="G121" s="1" t="s">
        <v>100</v>
      </c>
      <c r="H121" s="8">
        <v>0</v>
      </c>
      <c r="I121" s="8">
        <v>6382.89</v>
      </c>
      <c r="J121" s="8">
        <f t="shared" si="11"/>
        <v>6382.89</v>
      </c>
      <c r="K121" s="8">
        <v>0</v>
      </c>
      <c r="L121" s="8">
        <v>0</v>
      </c>
      <c r="M121" s="8">
        <v>0</v>
      </c>
      <c r="N121" s="8">
        <v>6382.89</v>
      </c>
      <c r="O121" s="8">
        <f t="shared" si="9"/>
        <v>6382.89</v>
      </c>
    </row>
    <row r="122" spans="5:15" ht="15">
      <c r="E122" s="1" t="s">
        <v>50</v>
      </c>
      <c r="F122" s="1">
        <v>3751</v>
      </c>
      <c r="G122" s="1" t="s">
        <v>101</v>
      </c>
      <c r="H122" s="8">
        <v>0</v>
      </c>
      <c r="I122" s="8">
        <v>5178.6</v>
      </c>
      <c r="J122" s="8">
        <f t="shared" si="11"/>
        <v>5178.6</v>
      </c>
      <c r="K122" s="8">
        <v>0</v>
      </c>
      <c r="L122" s="8">
        <v>0</v>
      </c>
      <c r="M122" s="8">
        <v>0</v>
      </c>
      <c r="N122" s="8">
        <v>5178.6</v>
      </c>
      <c r="O122" s="8">
        <f t="shared" si="9"/>
        <v>5178.6</v>
      </c>
    </row>
    <row r="123" spans="5:15" ht="15">
      <c r="E123" s="1" t="s">
        <v>50</v>
      </c>
      <c r="F123" s="1">
        <v>3840</v>
      </c>
      <c r="G123" s="1" t="s">
        <v>92</v>
      </c>
      <c r="H123" s="8">
        <v>39000</v>
      </c>
      <c r="I123" s="8">
        <v>-39000</v>
      </c>
      <c r="J123" s="8">
        <f t="shared" si="11"/>
        <v>0</v>
      </c>
      <c r="K123" s="8">
        <v>0</v>
      </c>
      <c r="L123" s="8">
        <v>0</v>
      </c>
      <c r="M123" s="8">
        <v>0</v>
      </c>
      <c r="N123" s="8">
        <v>0</v>
      </c>
      <c r="O123" s="8">
        <f t="shared" si="9"/>
        <v>0</v>
      </c>
    </row>
    <row r="124" spans="5:15" ht="15">
      <c r="E124" s="1" t="s">
        <v>50</v>
      </c>
      <c r="F124" s="1">
        <v>3850</v>
      </c>
      <c r="G124" s="1" t="s">
        <v>71</v>
      </c>
      <c r="H124" s="8">
        <v>25000</v>
      </c>
      <c r="I124" s="8">
        <f>27724.69-25000</f>
        <v>2724.6899999999987</v>
      </c>
      <c r="J124" s="8">
        <f t="shared" si="11"/>
        <v>27724.69</v>
      </c>
      <c r="K124" s="8">
        <v>0</v>
      </c>
      <c r="L124" s="8">
        <v>0</v>
      </c>
      <c r="M124" s="8">
        <v>0</v>
      </c>
      <c r="N124" s="8">
        <v>27724.69</v>
      </c>
      <c r="O124" s="8">
        <f t="shared" si="9"/>
        <v>27724.69</v>
      </c>
    </row>
    <row r="125" spans="5:15" ht="15">
      <c r="E125" s="1" t="s">
        <v>50</v>
      </c>
      <c r="F125" s="1">
        <v>3980</v>
      </c>
      <c r="G125" s="1" t="s">
        <v>32</v>
      </c>
      <c r="H125" s="8">
        <v>0</v>
      </c>
      <c r="I125" s="8">
        <v>2005.42</v>
      </c>
      <c r="J125" s="8">
        <f t="shared" si="11"/>
        <v>2005.42</v>
      </c>
      <c r="K125" s="8">
        <v>0</v>
      </c>
      <c r="L125" s="8">
        <v>0</v>
      </c>
      <c r="M125" s="8">
        <v>0</v>
      </c>
      <c r="N125" s="8">
        <v>2005.42</v>
      </c>
      <c r="O125" s="8">
        <f t="shared" si="9"/>
        <v>2005.42</v>
      </c>
    </row>
    <row r="126" spans="5:15" ht="15">
      <c r="E126" s="1" t="s">
        <v>74</v>
      </c>
      <c r="F126" s="1">
        <v>5410</v>
      </c>
      <c r="G126" s="1" t="s">
        <v>102</v>
      </c>
      <c r="H126" s="8">
        <v>100000</v>
      </c>
      <c r="I126" s="8">
        <v>40000</v>
      </c>
      <c r="J126" s="8">
        <f t="shared" si="11"/>
        <v>140000</v>
      </c>
      <c r="K126" s="8">
        <v>0</v>
      </c>
      <c r="L126" s="8">
        <v>0</v>
      </c>
      <c r="M126" s="8">
        <v>0</v>
      </c>
      <c r="N126" s="8">
        <v>140000</v>
      </c>
      <c r="O126" s="8">
        <f t="shared" si="9"/>
        <v>140000</v>
      </c>
    </row>
    <row r="127" spans="2:15" ht="15">
      <c r="B127" s="9" t="s">
        <v>103</v>
      </c>
      <c r="G127" s="1" t="s">
        <v>104</v>
      </c>
      <c r="H127" s="8">
        <v>1400000</v>
      </c>
      <c r="I127" s="8">
        <v>-1080000</v>
      </c>
      <c r="J127" s="8">
        <v>320000</v>
      </c>
      <c r="K127" s="8">
        <v>0</v>
      </c>
      <c r="L127" s="8">
        <v>0</v>
      </c>
      <c r="M127" s="8">
        <v>0</v>
      </c>
      <c r="N127" s="8">
        <v>320000</v>
      </c>
      <c r="O127" s="8">
        <f t="shared" si="9"/>
        <v>320000</v>
      </c>
    </row>
    <row r="128" spans="3:15" ht="15">
      <c r="C128" s="1">
        <v>4</v>
      </c>
      <c r="G128" s="1" t="s">
        <v>21</v>
      </c>
      <c r="H128" s="8">
        <v>1400000</v>
      </c>
      <c r="I128" s="8">
        <v>-1080000</v>
      </c>
      <c r="J128" s="8">
        <v>320000</v>
      </c>
      <c r="K128" s="8">
        <v>0</v>
      </c>
      <c r="L128" s="8">
        <v>0</v>
      </c>
      <c r="M128" s="8">
        <v>0</v>
      </c>
      <c r="N128" s="8">
        <v>320000</v>
      </c>
      <c r="O128" s="8">
        <f t="shared" si="9"/>
        <v>320000</v>
      </c>
    </row>
    <row r="129" spans="4:15" ht="15">
      <c r="D129" s="1" t="s">
        <v>105</v>
      </c>
      <c r="G129" s="1" t="s">
        <v>106</v>
      </c>
      <c r="H129" s="8">
        <f>SUM(H130:H132)</f>
        <v>1400000</v>
      </c>
      <c r="I129" s="8">
        <f aca="true" t="shared" si="12" ref="I129:N129">SUM(I130:I132)</f>
        <v>-1080000</v>
      </c>
      <c r="J129" s="8">
        <f t="shared" si="12"/>
        <v>320000</v>
      </c>
      <c r="K129" s="8">
        <f t="shared" si="12"/>
        <v>0</v>
      </c>
      <c r="L129" s="8">
        <f t="shared" si="12"/>
        <v>0</v>
      </c>
      <c r="M129" s="8">
        <f t="shared" si="12"/>
        <v>0</v>
      </c>
      <c r="N129" s="8">
        <f t="shared" si="12"/>
        <v>320000</v>
      </c>
      <c r="O129" s="8">
        <f t="shared" si="9"/>
        <v>320000</v>
      </c>
    </row>
    <row r="130" spans="5:15" ht="15">
      <c r="E130" s="1" t="s">
        <v>50</v>
      </c>
      <c r="F130" s="1">
        <v>3290</v>
      </c>
      <c r="G130" s="1" t="s">
        <v>57</v>
      </c>
      <c r="H130" s="8">
        <v>150000</v>
      </c>
      <c r="I130" s="8">
        <v>170000</v>
      </c>
      <c r="J130" s="8">
        <v>320000</v>
      </c>
      <c r="K130" s="8">
        <v>0</v>
      </c>
      <c r="L130" s="8">
        <v>0</v>
      </c>
      <c r="M130" s="8">
        <v>0</v>
      </c>
      <c r="N130" s="8">
        <v>320000</v>
      </c>
      <c r="O130" s="8">
        <f t="shared" si="9"/>
        <v>320000</v>
      </c>
    </row>
    <row r="131" spans="5:15" ht="15">
      <c r="E131" s="1" t="s">
        <v>50</v>
      </c>
      <c r="F131" s="1">
        <v>3820</v>
      </c>
      <c r="G131" s="1" t="s">
        <v>70</v>
      </c>
      <c r="H131" s="8">
        <v>400000</v>
      </c>
      <c r="I131" s="8">
        <v>-400000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f t="shared" si="9"/>
        <v>0</v>
      </c>
    </row>
    <row r="132" spans="5:15" ht="15">
      <c r="E132" s="1" t="s">
        <v>50</v>
      </c>
      <c r="F132" s="1">
        <v>3840</v>
      </c>
      <c r="G132" s="1" t="s">
        <v>92</v>
      </c>
      <c r="H132" s="8">
        <v>850000</v>
      </c>
      <c r="I132" s="8">
        <v>-850000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f t="shared" si="9"/>
        <v>0</v>
      </c>
    </row>
  </sheetData>
  <sheetProtection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  <dataValidation allowBlank="1" showInputMessage="1" showErrorMessage="1" prompt="Modificado menos devengado" sqref="O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Se refiere al nombre que se asigna a cada uno de los desagregados que se señalan." sqref="G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Refleja las modificaciones realizadas al Presupuesto Aprobado" sqref="I2"/>
    <dataValidation allowBlank="1" showInputMessage="1" showErrorMessage="1" prompt="De acuerdo al Clasificador Funcional del Gasto (finalidad, función y subfunción); publicado en el DOF del 27 de diciembre de 2010. A tres dígitos" sqref="A2"/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J8" sqref="J8"/>
    </sheetView>
  </sheetViews>
  <sheetFormatPr defaultColWidth="11.421875" defaultRowHeight="15"/>
  <cols>
    <col min="1" max="1" width="7.8515625" style="10" customWidth="1"/>
    <col min="2" max="2" width="52.421875" style="10" customWidth="1"/>
    <col min="3" max="3" width="15.7109375" style="10" customWidth="1"/>
    <col min="4" max="4" width="17.00390625" style="10" customWidth="1"/>
    <col min="5" max="8" width="15.7109375" style="10" customWidth="1"/>
    <col min="9" max="16384" width="11.421875" style="10" customWidth="1"/>
  </cols>
  <sheetData>
    <row r="1" spans="1:8" ht="34.5" customHeight="1">
      <c r="A1" s="71" t="s">
        <v>107</v>
      </c>
      <c r="B1" s="72"/>
      <c r="C1" s="72"/>
      <c r="D1" s="72"/>
      <c r="E1" s="72"/>
      <c r="F1" s="72"/>
      <c r="G1" s="72"/>
      <c r="H1" s="73"/>
    </row>
    <row r="2" spans="1:8" ht="24.75" customHeight="1">
      <c r="A2" s="74" t="s">
        <v>6</v>
      </c>
      <c r="B2" s="74" t="s">
        <v>7</v>
      </c>
      <c r="C2" s="76" t="s">
        <v>8</v>
      </c>
      <c r="D2" s="76" t="s">
        <v>9</v>
      </c>
      <c r="E2" s="76" t="s">
        <v>10</v>
      </c>
      <c r="F2" s="76" t="s">
        <v>12</v>
      </c>
      <c r="G2" s="76" t="s">
        <v>14</v>
      </c>
      <c r="H2" s="76" t="s">
        <v>15</v>
      </c>
    </row>
    <row r="3" spans="1:8" ht="15">
      <c r="A3" s="11">
        <v>900001</v>
      </c>
      <c r="B3" s="12" t="s">
        <v>16</v>
      </c>
      <c r="C3" s="13">
        <f aca="true" t="shared" si="0" ref="C3:H3">C4+C12+C22+C32+C42+C52+C56+C64+C68</f>
        <v>10881863</v>
      </c>
      <c r="D3" s="13">
        <f t="shared" si="0"/>
        <v>-1588800.41</v>
      </c>
      <c r="E3" s="13">
        <f t="shared" si="0"/>
        <v>9293062.59</v>
      </c>
      <c r="F3" s="13">
        <f t="shared" si="0"/>
        <v>1783638.1799999997</v>
      </c>
      <c r="G3" s="13">
        <f t="shared" si="0"/>
        <v>7509425.0200000005</v>
      </c>
      <c r="H3" s="14">
        <f t="shared" si="0"/>
        <v>-1076670.11</v>
      </c>
    </row>
    <row r="4" spans="1:8" ht="15">
      <c r="A4" s="15">
        <v>1000</v>
      </c>
      <c r="B4" s="16" t="s">
        <v>108</v>
      </c>
      <c r="C4" s="17">
        <f aca="true" t="shared" si="1" ref="C4:H4">SUM(C5:C11)</f>
        <v>2344631.06</v>
      </c>
      <c r="D4" s="17">
        <f t="shared" si="1"/>
        <v>524444.7400000001</v>
      </c>
      <c r="E4" s="17">
        <f t="shared" si="1"/>
        <v>2869075.8</v>
      </c>
      <c r="F4" s="17">
        <f t="shared" si="1"/>
        <v>0</v>
      </c>
      <c r="G4" s="17">
        <f t="shared" si="1"/>
        <v>2869075.8</v>
      </c>
      <c r="H4" s="14">
        <f t="shared" si="1"/>
        <v>-336488.72</v>
      </c>
    </row>
    <row r="5" spans="1:8" ht="15">
      <c r="A5" s="15">
        <v>1100</v>
      </c>
      <c r="B5" s="16" t="s">
        <v>109</v>
      </c>
      <c r="C5" s="17">
        <v>1547287.9</v>
      </c>
      <c r="D5" s="17">
        <v>347644.84</v>
      </c>
      <c r="E5" s="17">
        <v>1894932.74</v>
      </c>
      <c r="F5" s="17">
        <v>0</v>
      </c>
      <c r="G5" s="17">
        <v>1894932.74</v>
      </c>
      <c r="H5" s="14">
        <v>-34549.54</v>
      </c>
    </row>
    <row r="6" spans="1:8" ht="15">
      <c r="A6" s="15">
        <v>1200</v>
      </c>
      <c r="B6" s="16" t="s">
        <v>110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4">
        <v>0</v>
      </c>
    </row>
    <row r="7" spans="1:8" ht="15">
      <c r="A7" s="15">
        <v>1300</v>
      </c>
      <c r="B7" s="16" t="s">
        <v>111</v>
      </c>
      <c r="C7" s="17">
        <v>283491.65</v>
      </c>
      <c r="D7" s="17">
        <v>13797.63</v>
      </c>
      <c r="E7" s="17">
        <v>297289.28</v>
      </c>
      <c r="F7" s="17">
        <v>0</v>
      </c>
      <c r="G7" s="17">
        <v>297289.28</v>
      </c>
      <c r="H7" s="14">
        <v>-15641.08</v>
      </c>
    </row>
    <row r="8" spans="1:8" ht="15">
      <c r="A8" s="15">
        <v>1400</v>
      </c>
      <c r="B8" s="16" t="s">
        <v>112</v>
      </c>
      <c r="C8" s="17">
        <v>386609.87</v>
      </c>
      <c r="D8" s="17">
        <v>31181.84</v>
      </c>
      <c r="E8" s="17">
        <v>417791.71</v>
      </c>
      <c r="F8" s="17">
        <v>0</v>
      </c>
      <c r="G8" s="17">
        <v>417791.71</v>
      </c>
      <c r="H8" s="14">
        <v>-47580.6</v>
      </c>
    </row>
    <row r="9" spans="1:8" ht="15">
      <c r="A9" s="15">
        <v>1500</v>
      </c>
      <c r="B9" s="16" t="s">
        <v>113</v>
      </c>
      <c r="C9" s="17">
        <v>0</v>
      </c>
      <c r="D9" s="17">
        <v>119358.75</v>
      </c>
      <c r="E9" s="17">
        <v>119358.75</v>
      </c>
      <c r="F9" s="17">
        <v>0</v>
      </c>
      <c r="G9" s="17">
        <v>119358.75</v>
      </c>
      <c r="H9" s="14">
        <v>-238717.5</v>
      </c>
    </row>
    <row r="10" spans="1:8" ht="15">
      <c r="A10" s="15">
        <v>1600</v>
      </c>
      <c r="B10" s="16" t="s">
        <v>114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4">
        <v>0</v>
      </c>
    </row>
    <row r="11" spans="1:8" ht="15">
      <c r="A11" s="15">
        <v>1700</v>
      </c>
      <c r="B11" s="16" t="s">
        <v>115</v>
      </c>
      <c r="C11" s="17">
        <v>127241.64</v>
      </c>
      <c r="D11" s="17">
        <v>12461.68</v>
      </c>
      <c r="E11" s="17">
        <v>139703.32</v>
      </c>
      <c r="F11" s="17">
        <v>0</v>
      </c>
      <c r="G11" s="17">
        <v>139703.32</v>
      </c>
      <c r="H11" s="14">
        <v>0</v>
      </c>
    </row>
    <row r="12" spans="1:8" ht="15">
      <c r="A12" s="15">
        <v>2000</v>
      </c>
      <c r="B12" s="16" t="s">
        <v>116</v>
      </c>
      <c r="C12" s="17">
        <f aca="true" t="shared" si="2" ref="C12:H12">SUM(C13:C21)</f>
        <v>401851</v>
      </c>
      <c r="D12" s="17">
        <f t="shared" si="2"/>
        <v>55088.11</v>
      </c>
      <c r="E12" s="17">
        <f t="shared" si="2"/>
        <v>456939.11</v>
      </c>
      <c r="F12" s="17">
        <v>65123.75</v>
      </c>
      <c r="G12" s="17">
        <f t="shared" si="2"/>
        <v>391815.3599999999</v>
      </c>
      <c r="H12" s="14">
        <f t="shared" si="2"/>
        <v>0</v>
      </c>
    </row>
    <row r="13" spans="1:8" ht="15">
      <c r="A13" s="15">
        <v>2100</v>
      </c>
      <c r="B13" s="16" t="s">
        <v>117</v>
      </c>
      <c r="C13" s="17">
        <v>257149.31</v>
      </c>
      <c r="D13" s="17">
        <v>49702.9</v>
      </c>
      <c r="E13" s="17">
        <v>306852.21</v>
      </c>
      <c r="F13" s="17">
        <v>13626.55</v>
      </c>
      <c r="G13" s="17">
        <v>293225.66</v>
      </c>
      <c r="H13" s="14">
        <v>0</v>
      </c>
    </row>
    <row r="14" spans="1:8" ht="15">
      <c r="A14" s="15">
        <v>2200</v>
      </c>
      <c r="B14" s="16" t="s">
        <v>118</v>
      </c>
      <c r="C14" s="17">
        <v>13000</v>
      </c>
      <c r="D14" s="17">
        <v>211.29</v>
      </c>
      <c r="E14" s="17">
        <v>13211.29</v>
      </c>
      <c r="F14" s="17">
        <v>0</v>
      </c>
      <c r="G14" s="17">
        <v>13211.29</v>
      </c>
      <c r="H14" s="14">
        <v>0</v>
      </c>
    </row>
    <row r="15" spans="1:8" ht="15">
      <c r="A15" s="15">
        <v>2300</v>
      </c>
      <c r="B15" s="16" t="s">
        <v>119</v>
      </c>
      <c r="C15" s="17">
        <v>50000</v>
      </c>
      <c r="D15" s="17">
        <v>5905.2</v>
      </c>
      <c r="E15" s="17">
        <v>55905.2</v>
      </c>
      <c r="F15" s="17">
        <v>51497.2</v>
      </c>
      <c r="G15" s="17">
        <v>4408</v>
      </c>
      <c r="H15" s="14">
        <v>0</v>
      </c>
    </row>
    <row r="16" spans="1:8" ht="15">
      <c r="A16" s="15">
        <v>2400</v>
      </c>
      <c r="B16" s="16" t="s">
        <v>120</v>
      </c>
      <c r="C16" s="17">
        <v>1000</v>
      </c>
      <c r="D16" s="17">
        <v>1126.28</v>
      </c>
      <c r="E16" s="17">
        <v>2126.28</v>
      </c>
      <c r="F16" s="17">
        <v>0</v>
      </c>
      <c r="G16" s="17">
        <v>2126.28</v>
      </c>
      <c r="H16" s="14">
        <v>0</v>
      </c>
    </row>
    <row r="17" spans="1:8" ht="15">
      <c r="A17" s="15">
        <v>2500</v>
      </c>
      <c r="B17" s="16" t="s">
        <v>121</v>
      </c>
      <c r="C17" s="17">
        <v>0</v>
      </c>
      <c r="D17" s="17">
        <v>855</v>
      </c>
      <c r="E17" s="17">
        <v>855</v>
      </c>
      <c r="F17" s="17">
        <v>0</v>
      </c>
      <c r="G17" s="17">
        <v>855</v>
      </c>
      <c r="H17" s="14">
        <v>0</v>
      </c>
    </row>
    <row r="18" spans="1:8" ht="15">
      <c r="A18" s="15">
        <v>2600</v>
      </c>
      <c r="B18" s="16" t="s">
        <v>44</v>
      </c>
      <c r="C18" s="17">
        <v>56500</v>
      </c>
      <c r="D18" s="17">
        <v>-8296.32</v>
      </c>
      <c r="E18" s="17">
        <v>48203.68</v>
      </c>
      <c r="F18" s="17">
        <v>0</v>
      </c>
      <c r="G18" s="17">
        <v>48203.68</v>
      </c>
      <c r="H18" s="14">
        <v>0</v>
      </c>
    </row>
    <row r="19" spans="1:8" ht="15">
      <c r="A19" s="15">
        <v>2700</v>
      </c>
      <c r="B19" s="16" t="s">
        <v>122</v>
      </c>
      <c r="C19" s="17">
        <v>0</v>
      </c>
      <c r="D19" s="17">
        <v>16794.48</v>
      </c>
      <c r="E19" s="17">
        <v>16794.48</v>
      </c>
      <c r="F19" s="17">
        <v>0</v>
      </c>
      <c r="G19" s="17">
        <v>16794.48</v>
      </c>
      <c r="H19" s="14">
        <v>0</v>
      </c>
    </row>
    <row r="20" spans="1:8" ht="15">
      <c r="A20" s="15">
        <v>2800</v>
      </c>
      <c r="B20" s="16" t="s">
        <v>123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4">
        <v>0</v>
      </c>
    </row>
    <row r="21" spans="1:8" ht="15">
      <c r="A21" s="15">
        <v>2900</v>
      </c>
      <c r="B21" s="16" t="s">
        <v>124</v>
      </c>
      <c r="C21" s="17">
        <v>24201.69</v>
      </c>
      <c r="D21" s="17">
        <v>-11210.72</v>
      </c>
      <c r="E21" s="17">
        <v>12990.97</v>
      </c>
      <c r="F21" s="17">
        <v>0</v>
      </c>
      <c r="G21" s="17">
        <v>12990.97</v>
      </c>
      <c r="H21" s="14">
        <v>0</v>
      </c>
    </row>
    <row r="22" spans="1:8" ht="15">
      <c r="A22" s="15">
        <v>3000</v>
      </c>
      <c r="B22" s="16" t="s">
        <v>125</v>
      </c>
      <c r="C22" s="17">
        <f aca="true" t="shared" si="3" ref="C22:H22">SUM(C23:C31)</f>
        <v>7985380.94</v>
      </c>
      <c r="D22" s="17">
        <f t="shared" si="3"/>
        <v>-2400966.44</v>
      </c>
      <c r="E22" s="17">
        <f t="shared" si="3"/>
        <v>5584414.5</v>
      </c>
      <c r="F22" s="17">
        <f t="shared" si="3"/>
        <v>1718514.4299999997</v>
      </c>
      <c r="G22" s="17">
        <f t="shared" si="3"/>
        <v>3865900.6700000004</v>
      </c>
      <c r="H22" s="14">
        <f t="shared" si="3"/>
        <v>-740181.38</v>
      </c>
    </row>
    <row r="23" spans="1:8" ht="15">
      <c r="A23" s="15">
        <v>3100</v>
      </c>
      <c r="B23" s="16" t="s">
        <v>126</v>
      </c>
      <c r="C23" s="17">
        <v>98000</v>
      </c>
      <c r="D23" s="17">
        <v>-3726.99</v>
      </c>
      <c r="E23" s="17">
        <v>94273.01</v>
      </c>
      <c r="F23" s="17">
        <v>0</v>
      </c>
      <c r="G23" s="17">
        <v>94273.01</v>
      </c>
      <c r="H23" s="14">
        <v>-189.3</v>
      </c>
    </row>
    <row r="24" spans="1:8" ht="15">
      <c r="A24" s="15">
        <v>3200</v>
      </c>
      <c r="B24" s="16" t="s">
        <v>127</v>
      </c>
      <c r="C24" s="17">
        <v>195600</v>
      </c>
      <c r="D24" s="17">
        <v>693780</v>
      </c>
      <c r="E24" s="17">
        <v>889380</v>
      </c>
      <c r="F24" s="17">
        <v>754</v>
      </c>
      <c r="G24" s="17">
        <v>768626</v>
      </c>
      <c r="H24" s="14">
        <v>120000</v>
      </c>
    </row>
    <row r="25" spans="1:8" ht="15">
      <c r="A25" s="15">
        <v>3300</v>
      </c>
      <c r="B25" s="16" t="s">
        <v>128</v>
      </c>
      <c r="C25" s="17">
        <v>363776.2</v>
      </c>
      <c r="D25" s="17">
        <v>-93095.01</v>
      </c>
      <c r="E25" s="17">
        <v>270681.19</v>
      </c>
      <c r="F25" s="17">
        <v>55593.65</v>
      </c>
      <c r="G25" s="17">
        <v>215087.54</v>
      </c>
      <c r="H25" s="14">
        <v>-250560</v>
      </c>
    </row>
    <row r="26" spans="1:8" ht="15">
      <c r="A26" s="15">
        <v>3400</v>
      </c>
      <c r="B26" s="16" t="s">
        <v>129</v>
      </c>
      <c r="C26" s="17">
        <v>14000</v>
      </c>
      <c r="D26" s="17">
        <v>1093.27</v>
      </c>
      <c r="E26" s="17">
        <v>15093.27</v>
      </c>
      <c r="F26" s="17">
        <v>0</v>
      </c>
      <c r="G26" s="17">
        <v>15093.27</v>
      </c>
      <c r="H26" s="14">
        <v>-31.32</v>
      </c>
    </row>
    <row r="27" spans="1:8" ht="15">
      <c r="A27" s="15">
        <v>3500</v>
      </c>
      <c r="B27" s="16" t="s">
        <v>130</v>
      </c>
      <c r="C27" s="17">
        <v>77000</v>
      </c>
      <c r="D27" s="17">
        <v>20843.72</v>
      </c>
      <c r="E27" s="17">
        <v>97843.72</v>
      </c>
      <c r="F27" s="17">
        <v>0</v>
      </c>
      <c r="G27" s="17">
        <v>97844.32</v>
      </c>
      <c r="H27" s="14">
        <v>-260931</v>
      </c>
    </row>
    <row r="28" spans="1:8" ht="15">
      <c r="A28" s="15">
        <v>3600</v>
      </c>
      <c r="B28" s="16" t="s">
        <v>131</v>
      </c>
      <c r="C28" s="17">
        <v>2200000</v>
      </c>
      <c r="D28" s="17">
        <v>606577.65</v>
      </c>
      <c r="E28" s="17">
        <v>2806577.65</v>
      </c>
      <c r="F28" s="17">
        <v>1447400.8399999999</v>
      </c>
      <c r="G28" s="17">
        <v>1359176.81</v>
      </c>
      <c r="H28" s="14">
        <v>0</v>
      </c>
    </row>
    <row r="29" spans="1:8" ht="15">
      <c r="A29" s="15">
        <v>3700</v>
      </c>
      <c r="B29" s="16" t="s">
        <v>132</v>
      </c>
      <c r="C29" s="17">
        <v>120400</v>
      </c>
      <c r="D29" s="17">
        <v>14676.98</v>
      </c>
      <c r="E29" s="17">
        <v>135076.98</v>
      </c>
      <c r="F29" s="17">
        <v>0</v>
      </c>
      <c r="G29" s="17">
        <v>135076.98</v>
      </c>
      <c r="H29" s="14">
        <v>-3152</v>
      </c>
    </row>
    <row r="30" spans="1:8" ht="15">
      <c r="A30" s="15">
        <v>3800</v>
      </c>
      <c r="B30" s="16" t="s">
        <v>133</v>
      </c>
      <c r="C30" s="17">
        <v>4869000</v>
      </c>
      <c r="D30" s="17">
        <v>-3660239.13</v>
      </c>
      <c r="E30" s="17">
        <v>1208760.87</v>
      </c>
      <c r="F30" s="17">
        <v>214765.94</v>
      </c>
      <c r="G30" s="17">
        <v>1113994.93</v>
      </c>
      <c r="H30" s="14">
        <v>-345317.76</v>
      </c>
    </row>
    <row r="31" spans="1:8" ht="15">
      <c r="A31" s="15">
        <v>3900</v>
      </c>
      <c r="B31" s="16" t="s">
        <v>134</v>
      </c>
      <c r="C31" s="17">
        <v>47604.74</v>
      </c>
      <c r="D31" s="17">
        <v>19123.07</v>
      </c>
      <c r="E31" s="17">
        <v>66727.81</v>
      </c>
      <c r="F31" s="17">
        <v>0</v>
      </c>
      <c r="G31" s="17">
        <v>66727.81</v>
      </c>
      <c r="H31" s="14">
        <v>0</v>
      </c>
    </row>
    <row r="32" spans="1:8" ht="15">
      <c r="A32" s="15">
        <v>4000</v>
      </c>
      <c r="B32" s="16" t="s">
        <v>135</v>
      </c>
      <c r="C32" s="17">
        <f aca="true" t="shared" si="4" ref="C32:H32">SUM(C33:C41)</f>
        <v>0</v>
      </c>
      <c r="D32" s="17">
        <f t="shared" si="4"/>
        <v>0</v>
      </c>
      <c r="E32" s="17">
        <f t="shared" si="4"/>
        <v>0</v>
      </c>
      <c r="F32" s="17">
        <f t="shared" si="4"/>
        <v>0</v>
      </c>
      <c r="G32" s="17">
        <f t="shared" si="4"/>
        <v>0</v>
      </c>
      <c r="H32" s="14">
        <f t="shared" si="4"/>
        <v>0</v>
      </c>
    </row>
    <row r="33" spans="1:8" ht="15">
      <c r="A33" s="15">
        <v>4100</v>
      </c>
      <c r="B33" s="16" t="s">
        <v>136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4">
        <v>0</v>
      </c>
    </row>
    <row r="34" spans="1:8" ht="15">
      <c r="A34" s="15">
        <v>4200</v>
      </c>
      <c r="B34" s="16" t="s">
        <v>137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4">
        <v>0</v>
      </c>
    </row>
    <row r="35" spans="1:8" ht="15">
      <c r="A35" s="15">
        <v>4300</v>
      </c>
      <c r="B35" s="16" t="s">
        <v>138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4">
        <v>0</v>
      </c>
    </row>
    <row r="36" spans="1:8" ht="15">
      <c r="A36" s="15">
        <v>4400</v>
      </c>
      <c r="B36" s="16" t="s">
        <v>139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4">
        <v>0</v>
      </c>
    </row>
    <row r="37" spans="1:8" ht="15">
      <c r="A37" s="15">
        <v>4500</v>
      </c>
      <c r="B37" s="16" t="s">
        <v>140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4">
        <v>0</v>
      </c>
    </row>
    <row r="38" spans="1:8" ht="15">
      <c r="A38" s="15">
        <v>4600</v>
      </c>
      <c r="B38" s="16" t="s">
        <v>141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4">
        <v>0</v>
      </c>
    </row>
    <row r="39" spans="1:8" ht="15">
      <c r="A39" s="15">
        <v>4700</v>
      </c>
      <c r="B39" s="16" t="s">
        <v>142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4">
        <v>0</v>
      </c>
    </row>
    <row r="40" spans="1:8" ht="15">
      <c r="A40" s="15">
        <v>4800</v>
      </c>
      <c r="B40" s="16" t="s">
        <v>143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4">
        <v>0</v>
      </c>
    </row>
    <row r="41" spans="1:8" ht="15">
      <c r="A41" s="15">
        <v>4900</v>
      </c>
      <c r="B41" s="16" t="s">
        <v>144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4">
        <v>0</v>
      </c>
    </row>
    <row r="42" spans="1:8" ht="15">
      <c r="A42" s="15">
        <v>5000</v>
      </c>
      <c r="B42" s="16" t="s">
        <v>145</v>
      </c>
      <c r="C42" s="17">
        <f aca="true" t="shared" si="5" ref="C42:H42">SUM(C43:C51)</f>
        <v>150000</v>
      </c>
      <c r="D42" s="17">
        <f t="shared" si="5"/>
        <v>232633.18</v>
      </c>
      <c r="E42" s="17">
        <f t="shared" si="5"/>
        <v>382633.18</v>
      </c>
      <c r="F42" s="17">
        <v>0</v>
      </c>
      <c r="G42" s="17">
        <f t="shared" si="5"/>
        <v>382633.19</v>
      </c>
      <c r="H42" s="14">
        <f t="shared" si="5"/>
        <v>-0.01</v>
      </c>
    </row>
    <row r="43" spans="1:8" ht="15">
      <c r="A43" s="15">
        <v>5100</v>
      </c>
      <c r="B43" s="16" t="s">
        <v>146</v>
      </c>
      <c r="C43" s="17">
        <v>22500</v>
      </c>
      <c r="D43" s="17">
        <v>82528.78</v>
      </c>
      <c r="E43" s="17">
        <v>105028.78</v>
      </c>
      <c r="F43" s="17">
        <v>0</v>
      </c>
      <c r="G43" s="17">
        <v>105028.79</v>
      </c>
      <c r="H43" s="14">
        <v>-0.01</v>
      </c>
    </row>
    <row r="44" spans="1:8" ht="15">
      <c r="A44" s="15">
        <v>5200</v>
      </c>
      <c r="B44" s="16" t="s">
        <v>147</v>
      </c>
      <c r="C44" s="17">
        <v>0</v>
      </c>
      <c r="D44" s="17">
        <v>5804.4</v>
      </c>
      <c r="E44" s="17">
        <v>5804.4</v>
      </c>
      <c r="F44" s="17">
        <v>0</v>
      </c>
      <c r="G44" s="17">
        <v>5804.4</v>
      </c>
      <c r="H44" s="14">
        <v>0</v>
      </c>
    </row>
    <row r="45" spans="1:8" ht="15">
      <c r="A45" s="15">
        <v>5300</v>
      </c>
      <c r="B45" s="16" t="s">
        <v>148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4">
        <v>0</v>
      </c>
    </row>
    <row r="46" spans="1:8" ht="15">
      <c r="A46" s="15">
        <v>5400</v>
      </c>
      <c r="B46" s="16" t="s">
        <v>149</v>
      </c>
      <c r="C46" s="17">
        <v>100000</v>
      </c>
      <c r="D46" s="17">
        <v>171800</v>
      </c>
      <c r="E46" s="17">
        <v>271800</v>
      </c>
      <c r="F46" s="17">
        <v>0</v>
      </c>
      <c r="G46" s="17">
        <v>271800</v>
      </c>
      <c r="H46" s="14">
        <v>0</v>
      </c>
    </row>
    <row r="47" spans="1:8" ht="15">
      <c r="A47" s="15">
        <v>5500</v>
      </c>
      <c r="B47" s="16" t="s">
        <v>150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4">
        <v>0</v>
      </c>
    </row>
    <row r="48" spans="1:8" ht="15">
      <c r="A48" s="15">
        <v>5600</v>
      </c>
      <c r="B48" s="16" t="s">
        <v>151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4">
        <v>0</v>
      </c>
    </row>
    <row r="49" spans="1:8" ht="15">
      <c r="A49" s="15">
        <v>5700</v>
      </c>
      <c r="B49" s="16" t="s">
        <v>152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4">
        <v>0</v>
      </c>
    </row>
    <row r="50" spans="1:8" ht="15">
      <c r="A50" s="15">
        <v>5800</v>
      </c>
      <c r="B50" s="16" t="s">
        <v>153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4">
        <v>0</v>
      </c>
    </row>
    <row r="51" spans="1:8" ht="15">
      <c r="A51" s="15">
        <v>5900</v>
      </c>
      <c r="B51" s="16" t="s">
        <v>154</v>
      </c>
      <c r="C51" s="17">
        <v>27500</v>
      </c>
      <c r="D51" s="17">
        <v>-27500</v>
      </c>
      <c r="E51" s="17">
        <v>0</v>
      </c>
      <c r="F51" s="17">
        <v>0</v>
      </c>
      <c r="G51" s="17">
        <v>0</v>
      </c>
      <c r="H51" s="14">
        <v>0</v>
      </c>
    </row>
    <row r="52" spans="1:8" ht="15">
      <c r="A52" s="15">
        <v>6000</v>
      </c>
      <c r="B52" s="16" t="s">
        <v>155</v>
      </c>
      <c r="C52" s="17">
        <f aca="true" t="shared" si="6" ref="C52:H52">SUM(C53:C55)</f>
        <v>0</v>
      </c>
      <c r="D52" s="17">
        <f t="shared" si="6"/>
        <v>0</v>
      </c>
      <c r="E52" s="17">
        <f t="shared" si="6"/>
        <v>0</v>
      </c>
      <c r="F52" s="17">
        <f t="shared" si="6"/>
        <v>0</v>
      </c>
      <c r="G52" s="17">
        <f t="shared" si="6"/>
        <v>0</v>
      </c>
      <c r="H52" s="14">
        <f t="shared" si="6"/>
        <v>0</v>
      </c>
    </row>
    <row r="53" spans="1:8" ht="15">
      <c r="A53" s="15">
        <v>6100</v>
      </c>
      <c r="B53" s="16" t="s">
        <v>156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4">
        <v>0</v>
      </c>
    </row>
    <row r="54" spans="1:8" ht="15">
      <c r="A54" s="15">
        <v>6200</v>
      </c>
      <c r="B54" s="16" t="s">
        <v>157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4">
        <v>0</v>
      </c>
    </row>
    <row r="55" spans="1:8" ht="15">
      <c r="A55" s="15">
        <v>6300</v>
      </c>
      <c r="B55" s="16" t="s">
        <v>158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4">
        <v>0</v>
      </c>
    </row>
    <row r="56" spans="1:8" ht="15">
      <c r="A56" s="15">
        <v>7000</v>
      </c>
      <c r="B56" s="16" t="s">
        <v>159</v>
      </c>
      <c r="C56" s="17">
        <f aca="true" t="shared" si="7" ref="C56:H56">SUM(C57:C63)</f>
        <v>0</v>
      </c>
      <c r="D56" s="17">
        <f t="shared" si="7"/>
        <v>0</v>
      </c>
      <c r="E56" s="17">
        <f t="shared" si="7"/>
        <v>0</v>
      </c>
      <c r="F56" s="17">
        <f t="shared" si="7"/>
        <v>0</v>
      </c>
      <c r="G56" s="17">
        <f t="shared" si="7"/>
        <v>0</v>
      </c>
      <c r="H56" s="14">
        <f t="shared" si="7"/>
        <v>0</v>
      </c>
    </row>
    <row r="57" spans="1:8" ht="15">
      <c r="A57" s="15">
        <v>7100</v>
      </c>
      <c r="B57" s="16" t="s">
        <v>160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4">
        <v>0</v>
      </c>
    </row>
    <row r="58" spans="1:8" ht="15">
      <c r="A58" s="15">
        <v>7200</v>
      </c>
      <c r="B58" s="16" t="s">
        <v>161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4">
        <v>0</v>
      </c>
    </row>
    <row r="59" spans="1:8" ht="15">
      <c r="A59" s="15">
        <v>7300</v>
      </c>
      <c r="B59" s="16" t="s">
        <v>162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4">
        <v>0</v>
      </c>
    </row>
    <row r="60" spans="1:8" ht="15">
      <c r="A60" s="15">
        <v>7400</v>
      </c>
      <c r="B60" s="16" t="s">
        <v>163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4">
        <v>0</v>
      </c>
    </row>
    <row r="61" spans="1:8" ht="15">
      <c r="A61" s="15">
        <v>7500</v>
      </c>
      <c r="B61" s="16" t="s">
        <v>164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4">
        <v>0</v>
      </c>
    </row>
    <row r="62" spans="1:8" ht="15">
      <c r="A62" s="15">
        <v>7600</v>
      </c>
      <c r="B62" s="16" t="s">
        <v>165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4">
        <v>0</v>
      </c>
    </row>
    <row r="63" spans="1:8" ht="15">
      <c r="A63" s="15">
        <v>7900</v>
      </c>
      <c r="B63" s="16" t="s">
        <v>166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4">
        <v>0</v>
      </c>
    </row>
    <row r="64" spans="1:8" ht="15">
      <c r="A64" s="15">
        <v>8000</v>
      </c>
      <c r="B64" s="16" t="s">
        <v>167</v>
      </c>
      <c r="C64" s="17">
        <f aca="true" t="shared" si="8" ref="C64:H64">SUM(C65:C67)</f>
        <v>0</v>
      </c>
      <c r="D64" s="17">
        <f t="shared" si="8"/>
        <v>0</v>
      </c>
      <c r="E64" s="17">
        <f t="shared" si="8"/>
        <v>0</v>
      </c>
      <c r="F64" s="17">
        <f t="shared" si="8"/>
        <v>0</v>
      </c>
      <c r="G64" s="17">
        <f t="shared" si="8"/>
        <v>0</v>
      </c>
      <c r="H64" s="14">
        <f t="shared" si="8"/>
        <v>0</v>
      </c>
    </row>
    <row r="65" spans="1:8" ht="15">
      <c r="A65" s="15">
        <v>8100</v>
      </c>
      <c r="B65" s="16" t="s">
        <v>168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4">
        <v>0</v>
      </c>
    </row>
    <row r="66" spans="1:8" ht="15">
      <c r="A66" s="15">
        <v>8300</v>
      </c>
      <c r="B66" s="16" t="s">
        <v>169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4">
        <v>0</v>
      </c>
    </row>
    <row r="67" spans="1:8" ht="15">
      <c r="A67" s="15">
        <v>8500</v>
      </c>
      <c r="B67" s="16" t="s">
        <v>170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4">
        <v>0</v>
      </c>
    </row>
    <row r="68" spans="1:8" ht="15">
      <c r="A68" s="15">
        <v>9000</v>
      </c>
      <c r="B68" s="16" t="s">
        <v>171</v>
      </c>
      <c r="C68" s="17">
        <f aca="true" t="shared" si="9" ref="C68:H68">SUM(C69:C75)</f>
        <v>0</v>
      </c>
      <c r="D68" s="17">
        <f t="shared" si="9"/>
        <v>0</v>
      </c>
      <c r="E68" s="17">
        <f t="shared" si="9"/>
        <v>0</v>
      </c>
      <c r="F68" s="17">
        <f t="shared" si="9"/>
        <v>0</v>
      </c>
      <c r="G68" s="17">
        <f t="shared" si="9"/>
        <v>0</v>
      </c>
      <c r="H68" s="14">
        <f t="shared" si="9"/>
        <v>0</v>
      </c>
    </row>
    <row r="69" spans="1:8" ht="15">
      <c r="A69" s="15">
        <v>9100</v>
      </c>
      <c r="B69" s="16" t="s">
        <v>172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4">
        <v>0</v>
      </c>
    </row>
    <row r="70" spans="1:8" ht="15">
      <c r="A70" s="15">
        <v>9200</v>
      </c>
      <c r="B70" s="16" t="s">
        <v>173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4">
        <v>0</v>
      </c>
    </row>
    <row r="71" spans="1:8" ht="15">
      <c r="A71" s="15">
        <v>9300</v>
      </c>
      <c r="B71" s="16" t="s">
        <v>174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4">
        <v>0</v>
      </c>
    </row>
    <row r="72" spans="1:8" ht="15">
      <c r="A72" s="15">
        <v>9400</v>
      </c>
      <c r="B72" s="16" t="s">
        <v>175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4">
        <v>0</v>
      </c>
    </row>
    <row r="73" spans="1:8" ht="15">
      <c r="A73" s="15">
        <v>9500</v>
      </c>
      <c r="B73" s="16" t="s">
        <v>176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4">
        <v>0</v>
      </c>
    </row>
    <row r="74" spans="1:8" ht="15">
      <c r="A74" s="15">
        <v>9600</v>
      </c>
      <c r="B74" s="16" t="s">
        <v>177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4">
        <v>0</v>
      </c>
    </row>
    <row r="75" spans="1:8" ht="15">
      <c r="A75" s="18">
        <v>9900</v>
      </c>
      <c r="B75" s="19" t="s">
        <v>178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</row>
    <row r="77" spans="1:4" ht="15">
      <c r="A77" s="21" t="s">
        <v>179</v>
      </c>
      <c r="B77" s="22"/>
      <c r="C77" s="22"/>
      <c r="D77" s="23"/>
    </row>
    <row r="78" spans="1:4" ht="15">
      <c r="A78" s="24"/>
      <c r="B78" s="22"/>
      <c r="C78" s="22"/>
      <c r="D78" s="23"/>
    </row>
    <row r="79" spans="1:8" ht="15">
      <c r="A79" s="25"/>
      <c r="B79" s="26"/>
      <c r="C79" s="25"/>
      <c r="D79" s="25"/>
      <c r="E79" s="1"/>
      <c r="F79" s="1"/>
      <c r="G79" s="1"/>
      <c r="H79" s="1"/>
    </row>
    <row r="80" spans="1:8" ht="15">
      <c r="A80" s="27"/>
      <c r="B80" s="25"/>
      <c r="C80" s="25"/>
      <c r="D80" s="25"/>
      <c r="E80" s="1"/>
      <c r="F80" s="1"/>
      <c r="G80" s="1"/>
      <c r="H80" s="1"/>
    </row>
    <row r="81" spans="1:8" ht="15">
      <c r="A81" s="27"/>
      <c r="B81" s="25" t="s">
        <v>180</v>
      </c>
      <c r="C81" s="27"/>
      <c r="D81" s="28" t="s">
        <v>180</v>
      </c>
      <c r="E81" s="1"/>
      <c r="F81" s="1"/>
      <c r="G81" s="1"/>
      <c r="H81" s="1"/>
    </row>
    <row r="82" spans="1:8" ht="22.5">
      <c r="A82" s="27"/>
      <c r="B82" s="29" t="s">
        <v>181</v>
      </c>
      <c r="C82" s="30"/>
      <c r="D82" s="31" t="s">
        <v>181</v>
      </c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a nivel de Capítulo y Concepto el Clasificador por Objeto del Gasto aprobado por el CONAC." sqref="A2"/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M10" sqref="M10"/>
    </sheetView>
  </sheetViews>
  <sheetFormatPr defaultColWidth="11.421875" defaultRowHeight="15"/>
  <cols>
    <col min="1" max="1" width="7.8515625" style="10" customWidth="1"/>
    <col min="2" max="2" width="62.421875" style="10" customWidth="1"/>
    <col min="3" max="5" width="15.7109375" style="10" customWidth="1"/>
    <col min="6" max="6" width="17.00390625" style="10" customWidth="1"/>
    <col min="7" max="8" width="15.7109375" style="10" customWidth="1"/>
    <col min="9" max="16384" width="11.421875" style="10" customWidth="1"/>
  </cols>
  <sheetData>
    <row r="1" spans="1:8" ht="34.5" customHeight="1">
      <c r="A1" s="71" t="s">
        <v>182</v>
      </c>
      <c r="B1" s="72"/>
      <c r="C1" s="72"/>
      <c r="D1" s="72"/>
      <c r="E1" s="72"/>
      <c r="F1" s="72"/>
      <c r="G1" s="72"/>
      <c r="H1" s="73"/>
    </row>
    <row r="2" spans="1:8" ht="22.5">
      <c r="A2" s="74" t="s">
        <v>5</v>
      </c>
      <c r="B2" s="74" t="s">
        <v>7</v>
      </c>
      <c r="C2" s="76" t="s">
        <v>8</v>
      </c>
      <c r="D2" s="76" t="s">
        <v>9</v>
      </c>
      <c r="E2" s="76" t="s">
        <v>10</v>
      </c>
      <c r="F2" s="76" t="s">
        <v>12</v>
      </c>
      <c r="G2" s="76" t="s">
        <v>14</v>
      </c>
      <c r="H2" s="76" t="s">
        <v>15</v>
      </c>
    </row>
    <row r="3" spans="1:8" ht="15">
      <c r="A3" s="32">
        <v>900001</v>
      </c>
      <c r="B3" s="12" t="s">
        <v>16</v>
      </c>
      <c r="C3" s="13">
        <v>10881863</v>
      </c>
      <c r="D3" s="13">
        <v>-1588800.41</v>
      </c>
      <c r="E3" s="13">
        <v>9293062.59</v>
      </c>
      <c r="F3" s="13">
        <v>1783638.18</v>
      </c>
      <c r="G3" s="13">
        <v>7509425.02</v>
      </c>
      <c r="H3" s="33">
        <f>E3-F3</f>
        <v>7509424.41</v>
      </c>
    </row>
    <row r="4" spans="1:8" ht="15">
      <c r="A4" s="34">
        <v>1</v>
      </c>
      <c r="B4" s="35" t="s">
        <v>183</v>
      </c>
      <c r="C4" s="17">
        <v>10731863</v>
      </c>
      <c r="D4" s="17">
        <v>-1821433.5999999999</v>
      </c>
      <c r="E4" s="17">
        <v>8910429.4</v>
      </c>
      <c r="F4" s="17">
        <v>0</v>
      </c>
      <c r="G4" s="17">
        <v>7126791.829999999</v>
      </c>
      <c r="H4" s="14">
        <v>7126791.83</v>
      </c>
    </row>
    <row r="5" spans="1:8" ht="15">
      <c r="A5" s="34">
        <v>2</v>
      </c>
      <c r="B5" s="35" t="s">
        <v>184</v>
      </c>
      <c r="C5" s="17">
        <f>22500+27500+100000</f>
        <v>150000</v>
      </c>
      <c r="D5" s="17">
        <f>36653.23+30371.21+9183.5+5804.41+131800-27500+6320.84+40000</f>
        <v>232633.19</v>
      </c>
      <c r="E5" s="17">
        <v>382633.19</v>
      </c>
      <c r="F5" s="17">
        <v>0</v>
      </c>
      <c r="G5" s="17">
        <v>382633.19</v>
      </c>
      <c r="H5" s="14">
        <v>382633.19</v>
      </c>
    </row>
    <row r="6" spans="1:8" ht="15">
      <c r="A6" s="34">
        <v>3</v>
      </c>
      <c r="B6" s="35" t="s">
        <v>185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4">
        <v>0</v>
      </c>
    </row>
    <row r="7" spans="1:8" ht="15">
      <c r="A7" s="34">
        <v>4</v>
      </c>
      <c r="B7" s="35" t="s">
        <v>186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4">
        <v>0</v>
      </c>
    </row>
    <row r="8" spans="1:8" ht="15">
      <c r="A8" s="36">
        <v>5</v>
      </c>
      <c r="B8" s="37" t="s">
        <v>168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9">
        <v>0</v>
      </c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J7" sqref="J7"/>
    </sheetView>
  </sheetViews>
  <sheetFormatPr defaultColWidth="11.421875" defaultRowHeight="15"/>
  <cols>
    <col min="1" max="1" width="5.00390625" style="10" customWidth="1"/>
    <col min="2" max="2" width="62.421875" style="10" customWidth="1"/>
    <col min="3" max="5" width="15.7109375" style="10" customWidth="1"/>
    <col min="6" max="6" width="17.00390625" style="10" customWidth="1"/>
    <col min="7" max="8" width="15.7109375" style="10" customWidth="1"/>
    <col min="9" max="16384" width="11.421875" style="10" customWidth="1"/>
  </cols>
  <sheetData>
    <row r="1" spans="1:8" ht="34.5" customHeight="1">
      <c r="A1" s="71" t="s">
        <v>187</v>
      </c>
      <c r="B1" s="72"/>
      <c r="C1" s="72"/>
      <c r="D1" s="72"/>
      <c r="E1" s="72"/>
      <c r="F1" s="72"/>
      <c r="G1" s="72"/>
      <c r="H1" s="73"/>
    </row>
    <row r="2" spans="1:8" ht="22.5">
      <c r="A2" s="74" t="s">
        <v>1</v>
      </c>
      <c r="B2" s="74" t="s">
        <v>7</v>
      </c>
      <c r="C2" s="76" t="s">
        <v>8</v>
      </c>
      <c r="D2" s="76" t="s">
        <v>9</v>
      </c>
      <c r="E2" s="76" t="s">
        <v>10</v>
      </c>
      <c r="F2" s="76" t="s">
        <v>12</v>
      </c>
      <c r="G2" s="76" t="s">
        <v>14</v>
      </c>
      <c r="H2" s="76" t="s">
        <v>15</v>
      </c>
    </row>
    <row r="3" spans="1:8" ht="15">
      <c r="A3" s="32">
        <v>900001</v>
      </c>
      <c r="B3" s="40" t="s">
        <v>16</v>
      </c>
      <c r="C3" s="13">
        <v>10881863</v>
      </c>
      <c r="D3" s="41">
        <v>-1588800.41</v>
      </c>
      <c r="E3" s="41">
        <v>9293062.59</v>
      </c>
      <c r="F3" s="41">
        <v>1783637.5699999998</v>
      </c>
      <c r="G3" s="41">
        <v>7509425.02</v>
      </c>
      <c r="H3" s="42">
        <f>E3-F3</f>
        <v>7509425.02</v>
      </c>
    </row>
    <row r="4" spans="1:8" ht="15">
      <c r="A4" s="43">
        <v>1</v>
      </c>
      <c r="B4" s="44" t="s">
        <v>188</v>
      </c>
      <c r="C4" s="41">
        <v>0</v>
      </c>
      <c r="D4" s="41">
        <v>0</v>
      </c>
      <c r="E4" s="41">
        <v>0</v>
      </c>
      <c r="F4" s="41">
        <v>0</v>
      </c>
      <c r="G4" s="41">
        <v>0</v>
      </c>
      <c r="H4" s="42">
        <v>0</v>
      </c>
    </row>
    <row r="5" spans="1:8" ht="15">
      <c r="A5" s="45">
        <v>11</v>
      </c>
      <c r="B5" s="46" t="s">
        <v>189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2">
        <v>0</v>
      </c>
    </row>
    <row r="6" spans="1:8" ht="15">
      <c r="A6" s="45">
        <v>12</v>
      </c>
      <c r="B6" s="46" t="s">
        <v>190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2">
        <v>0</v>
      </c>
    </row>
    <row r="7" spans="1:8" ht="15">
      <c r="A7" s="45">
        <v>13</v>
      </c>
      <c r="B7" s="46" t="s">
        <v>191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2">
        <v>0</v>
      </c>
    </row>
    <row r="8" spans="1:8" ht="15">
      <c r="A8" s="45">
        <v>14</v>
      </c>
      <c r="B8" s="46" t="s">
        <v>192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2">
        <v>0</v>
      </c>
    </row>
    <row r="9" spans="1:8" ht="15">
      <c r="A9" s="45">
        <v>15</v>
      </c>
      <c r="B9" s="46" t="s">
        <v>193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2">
        <v>0</v>
      </c>
    </row>
    <row r="10" spans="1:8" ht="15">
      <c r="A10" s="45">
        <v>16</v>
      </c>
      <c r="B10" s="46" t="s">
        <v>194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2">
        <v>0</v>
      </c>
    </row>
    <row r="11" spans="1:8" ht="15">
      <c r="A11" s="45">
        <v>17</v>
      </c>
      <c r="B11" s="46" t="s">
        <v>195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2">
        <v>0</v>
      </c>
    </row>
    <row r="12" spans="1:8" ht="15">
      <c r="A12" s="45">
        <v>18</v>
      </c>
      <c r="B12" s="46" t="s">
        <v>196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2">
        <v>0</v>
      </c>
    </row>
    <row r="13" spans="1:8" ht="15">
      <c r="A13" s="43">
        <v>2</v>
      </c>
      <c r="B13" s="44" t="s">
        <v>197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2">
        <v>0</v>
      </c>
    </row>
    <row r="14" spans="1:8" ht="15">
      <c r="A14" s="45">
        <v>21</v>
      </c>
      <c r="B14" s="46" t="s">
        <v>198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2">
        <v>0</v>
      </c>
    </row>
    <row r="15" spans="1:8" ht="15">
      <c r="A15" s="45">
        <v>22</v>
      </c>
      <c r="B15" s="46" t="s">
        <v>199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2">
        <v>0</v>
      </c>
    </row>
    <row r="16" spans="1:8" ht="15">
      <c r="A16" s="45">
        <v>23</v>
      </c>
      <c r="B16" s="46" t="s">
        <v>200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2">
        <v>0</v>
      </c>
    </row>
    <row r="17" spans="1:8" ht="15">
      <c r="A17" s="45">
        <v>24</v>
      </c>
      <c r="B17" s="46" t="s">
        <v>201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2">
        <v>0</v>
      </c>
    </row>
    <row r="18" spans="1:8" ht="15">
      <c r="A18" s="45">
        <v>25</v>
      </c>
      <c r="B18" s="46" t="s">
        <v>202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2">
        <v>0</v>
      </c>
    </row>
    <row r="19" spans="1:8" ht="15">
      <c r="A19" s="45">
        <v>26</v>
      </c>
      <c r="B19" s="46" t="s">
        <v>203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2">
        <v>0</v>
      </c>
    </row>
    <row r="20" spans="1:8" ht="15">
      <c r="A20" s="45">
        <v>27</v>
      </c>
      <c r="B20" s="46" t="s">
        <v>204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2">
        <v>0</v>
      </c>
    </row>
    <row r="21" spans="1:8" ht="15">
      <c r="A21" s="43">
        <v>3</v>
      </c>
      <c r="B21" s="44" t="s">
        <v>205</v>
      </c>
      <c r="C21" s="41">
        <v>10881863</v>
      </c>
      <c r="D21" s="41">
        <v>-1588800.41</v>
      </c>
      <c r="E21" s="41">
        <v>9293062.59</v>
      </c>
      <c r="F21" s="41">
        <v>1783637.5699999998</v>
      </c>
      <c r="G21" s="41">
        <v>7509425.02</v>
      </c>
      <c r="H21" s="42">
        <f>E21-F21</f>
        <v>7509425.02</v>
      </c>
    </row>
    <row r="22" spans="1:8" ht="15">
      <c r="A22" s="45">
        <v>31</v>
      </c>
      <c r="B22" s="46" t="s">
        <v>206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2">
        <v>0</v>
      </c>
    </row>
    <row r="23" spans="1:8" ht="15">
      <c r="A23" s="45">
        <v>32</v>
      </c>
      <c r="B23" s="46" t="s">
        <v>207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2">
        <v>0</v>
      </c>
    </row>
    <row r="24" spans="1:8" ht="15">
      <c r="A24" s="45">
        <v>33</v>
      </c>
      <c r="B24" s="46" t="s">
        <v>208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2">
        <v>0</v>
      </c>
    </row>
    <row r="25" spans="1:8" ht="15">
      <c r="A25" s="45">
        <v>34</v>
      </c>
      <c r="B25" s="46" t="s">
        <v>209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2">
        <v>0</v>
      </c>
    </row>
    <row r="26" spans="1:8" ht="15">
      <c r="A26" s="45">
        <v>35</v>
      </c>
      <c r="B26" s="46" t="s">
        <v>210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2">
        <v>0</v>
      </c>
    </row>
    <row r="27" spans="1:8" ht="15">
      <c r="A27" s="45">
        <v>36</v>
      </c>
      <c r="B27" s="46" t="s">
        <v>211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2">
        <v>0</v>
      </c>
    </row>
    <row r="28" spans="1:8" ht="15">
      <c r="A28" s="45">
        <v>37</v>
      </c>
      <c r="B28" s="46" t="s">
        <v>18</v>
      </c>
      <c r="C28" s="41">
        <v>10881863</v>
      </c>
      <c r="D28" s="41">
        <v>-1588800.41</v>
      </c>
      <c r="E28" s="41">
        <v>9293062.59</v>
      </c>
      <c r="F28" s="41">
        <v>1783637.5699999998</v>
      </c>
      <c r="G28" s="41">
        <v>7509425.02</v>
      </c>
      <c r="H28" s="42">
        <f>E28-F28</f>
        <v>7509425.02</v>
      </c>
    </row>
    <row r="29" spans="1:8" ht="15">
      <c r="A29" s="45">
        <v>38</v>
      </c>
      <c r="B29" s="46" t="s">
        <v>212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2">
        <v>0</v>
      </c>
    </row>
    <row r="30" spans="1:8" ht="15">
      <c r="A30" s="45">
        <v>39</v>
      </c>
      <c r="B30" s="46" t="s">
        <v>213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2">
        <v>0</v>
      </c>
    </row>
    <row r="31" spans="1:8" ht="15">
      <c r="A31" s="43">
        <v>4</v>
      </c>
      <c r="B31" s="44" t="s">
        <v>214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2">
        <v>0</v>
      </c>
    </row>
    <row r="32" spans="1:8" ht="15">
      <c r="A32" s="45">
        <v>41</v>
      </c>
      <c r="B32" s="46" t="s">
        <v>215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2">
        <v>0</v>
      </c>
    </row>
    <row r="33" spans="1:8" ht="30">
      <c r="A33" s="45">
        <v>42</v>
      </c>
      <c r="B33" s="46" t="s">
        <v>216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2">
        <v>0</v>
      </c>
    </row>
    <row r="34" spans="1:8" ht="15">
      <c r="A34" s="45">
        <v>43</v>
      </c>
      <c r="B34" s="46" t="s">
        <v>217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2">
        <v>0</v>
      </c>
    </row>
    <row r="35" spans="1:8" ht="15">
      <c r="A35" s="47">
        <v>44</v>
      </c>
      <c r="B35" s="48" t="s">
        <v>218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50">
        <v>0</v>
      </c>
    </row>
    <row r="37" spans="1:4" ht="15">
      <c r="A37" s="24"/>
      <c r="B37" s="22"/>
      <c r="C37" s="22"/>
      <c r="D37" s="23"/>
    </row>
    <row r="38" spans="1:8" ht="15">
      <c r="A38" s="25"/>
      <c r="B38" s="26"/>
      <c r="C38" s="25"/>
      <c r="D38" s="25"/>
      <c r="E38" s="1"/>
      <c r="F38" s="1"/>
      <c r="G38" s="1"/>
      <c r="H38" s="1"/>
    </row>
    <row r="39" spans="1:8" ht="15">
      <c r="A39" s="27"/>
      <c r="B39" s="25"/>
      <c r="C39" s="25"/>
      <c r="D39" s="25"/>
      <c r="E39" s="1"/>
      <c r="F39" s="1"/>
      <c r="G39" s="1"/>
      <c r="H39" s="1"/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el Clasificador Funcional aprobado por el CONAC a nivel de Finalidad y Función." sqref="A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J7" sqref="J7"/>
    </sheetView>
  </sheetViews>
  <sheetFormatPr defaultColWidth="11.421875" defaultRowHeight="15"/>
  <cols>
    <col min="1" max="1" width="7.8515625" style="51" customWidth="1"/>
    <col min="2" max="2" width="73.57421875" style="51" customWidth="1"/>
    <col min="3" max="5" width="15.7109375" style="51" customWidth="1"/>
    <col min="6" max="6" width="17.00390625" style="51" customWidth="1"/>
    <col min="7" max="8" width="15.7109375" style="51" customWidth="1"/>
    <col min="9" max="16384" width="11.421875" style="51" customWidth="1"/>
  </cols>
  <sheetData>
    <row r="1" spans="1:8" ht="35.25" customHeight="1">
      <c r="A1" s="71" t="s">
        <v>219</v>
      </c>
      <c r="B1" s="72"/>
      <c r="C1" s="72"/>
      <c r="D1" s="72"/>
      <c r="E1" s="72"/>
      <c r="F1" s="72"/>
      <c r="G1" s="72"/>
      <c r="H1" s="73"/>
    </row>
    <row r="2" spans="1:8" ht="22.5">
      <c r="A2" s="75" t="s">
        <v>220</v>
      </c>
      <c r="B2" s="74" t="s">
        <v>7</v>
      </c>
      <c r="C2" s="76" t="s">
        <v>8</v>
      </c>
      <c r="D2" s="76" t="s">
        <v>9</v>
      </c>
      <c r="E2" s="76" t="s">
        <v>10</v>
      </c>
      <c r="F2" s="76" t="s">
        <v>12</v>
      </c>
      <c r="G2" s="76" t="s">
        <v>14</v>
      </c>
      <c r="H2" s="76" t="s">
        <v>15</v>
      </c>
    </row>
    <row r="3" spans="1:8" ht="15">
      <c r="A3" s="32">
        <v>900001</v>
      </c>
      <c r="B3" s="12" t="s">
        <v>16</v>
      </c>
      <c r="C3" s="13">
        <f aca="true" t="shared" si="0" ref="C3:H3">C4+C6</f>
        <v>0</v>
      </c>
      <c r="D3" s="13">
        <f t="shared" si="0"/>
        <v>0</v>
      </c>
      <c r="E3" s="13">
        <f t="shared" si="0"/>
        <v>0</v>
      </c>
      <c r="F3" s="13">
        <f t="shared" si="0"/>
        <v>0</v>
      </c>
      <c r="G3" s="13">
        <f t="shared" si="0"/>
        <v>0</v>
      </c>
      <c r="H3" s="33">
        <f t="shared" si="0"/>
        <v>0</v>
      </c>
    </row>
    <row r="4" spans="1:8" ht="15">
      <c r="A4" s="52">
        <v>900002</v>
      </c>
      <c r="B4" s="53" t="s">
        <v>221</v>
      </c>
      <c r="C4" s="41">
        <f aca="true" t="shared" si="1" ref="C4:H4">+C5</f>
        <v>0</v>
      </c>
      <c r="D4" s="41">
        <f t="shared" si="1"/>
        <v>0</v>
      </c>
      <c r="E4" s="41">
        <f t="shared" si="1"/>
        <v>0</v>
      </c>
      <c r="F4" s="41">
        <f t="shared" si="1"/>
        <v>0</v>
      </c>
      <c r="G4" s="41">
        <f t="shared" si="1"/>
        <v>0</v>
      </c>
      <c r="H4" s="42">
        <f t="shared" si="1"/>
        <v>0</v>
      </c>
    </row>
    <row r="5" spans="1:8" ht="15">
      <c r="A5" s="54">
        <v>31111</v>
      </c>
      <c r="B5" s="55" t="s">
        <v>222</v>
      </c>
      <c r="C5" s="56"/>
      <c r="D5" s="56"/>
      <c r="E5" s="56"/>
      <c r="F5" s="56"/>
      <c r="G5" s="56"/>
      <c r="H5" s="57"/>
    </row>
    <row r="6" spans="1:8" ht="15">
      <c r="A6" s="52">
        <v>900003</v>
      </c>
      <c r="B6" s="53" t="s">
        <v>223</v>
      </c>
      <c r="C6" s="41">
        <f aca="true" t="shared" si="2" ref="C6:H6">SUM(C7:C12)</f>
        <v>0</v>
      </c>
      <c r="D6" s="41">
        <f t="shared" si="2"/>
        <v>0</v>
      </c>
      <c r="E6" s="41">
        <f t="shared" si="2"/>
        <v>0</v>
      </c>
      <c r="F6" s="41">
        <f t="shared" si="2"/>
        <v>0</v>
      </c>
      <c r="G6" s="41">
        <f t="shared" si="2"/>
        <v>0</v>
      </c>
      <c r="H6" s="42">
        <f t="shared" si="2"/>
        <v>0</v>
      </c>
    </row>
    <row r="7" spans="1:8" ht="15">
      <c r="A7" s="54">
        <v>31120</v>
      </c>
      <c r="B7" s="55" t="s">
        <v>224</v>
      </c>
      <c r="C7" s="56"/>
      <c r="D7" s="56"/>
      <c r="E7" s="56"/>
      <c r="F7" s="56"/>
      <c r="G7" s="56"/>
      <c r="H7" s="57"/>
    </row>
    <row r="8" spans="1:8" ht="15">
      <c r="A8" s="54">
        <v>31210</v>
      </c>
      <c r="B8" s="55" t="s">
        <v>225</v>
      </c>
      <c r="C8" s="56"/>
      <c r="D8" s="56"/>
      <c r="E8" s="56"/>
      <c r="F8" s="56"/>
      <c r="G8" s="56"/>
      <c r="H8" s="57"/>
    </row>
    <row r="9" spans="1:8" ht="15">
      <c r="A9" s="54">
        <v>31220</v>
      </c>
      <c r="B9" s="55" t="s">
        <v>226</v>
      </c>
      <c r="C9" s="56"/>
      <c r="D9" s="56"/>
      <c r="E9" s="56"/>
      <c r="F9" s="56"/>
      <c r="G9" s="56"/>
      <c r="H9" s="57"/>
    </row>
    <row r="10" spans="1:8" ht="15">
      <c r="A10" s="54">
        <v>32200</v>
      </c>
      <c r="B10" s="55" t="s">
        <v>227</v>
      </c>
      <c r="C10" s="56"/>
      <c r="D10" s="56"/>
      <c r="E10" s="56"/>
      <c r="F10" s="56"/>
      <c r="G10" s="56"/>
      <c r="H10" s="57"/>
    </row>
    <row r="11" spans="1:8" ht="15">
      <c r="A11" s="54">
        <v>32300</v>
      </c>
      <c r="B11" s="55" t="s">
        <v>228</v>
      </c>
      <c r="C11" s="56"/>
      <c r="D11" s="56"/>
      <c r="E11" s="56"/>
      <c r="F11" s="56"/>
      <c r="G11" s="56"/>
      <c r="H11" s="57"/>
    </row>
    <row r="12" spans="1:8" ht="15">
      <c r="A12" s="58">
        <v>32400</v>
      </c>
      <c r="B12" s="59" t="s">
        <v>229</v>
      </c>
      <c r="C12" s="60"/>
      <c r="D12" s="60"/>
      <c r="E12" s="60"/>
      <c r="F12" s="60"/>
      <c r="G12" s="60"/>
      <c r="H12" s="61"/>
    </row>
  </sheetData>
  <sheetProtection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7.8515625" style="51" customWidth="1"/>
    <col min="2" max="2" width="78.57421875" style="51" customWidth="1"/>
    <col min="3" max="5" width="15.7109375" style="51" customWidth="1"/>
    <col min="6" max="6" width="17.00390625" style="51" customWidth="1"/>
    <col min="7" max="8" width="15.7109375" style="51" customWidth="1"/>
    <col min="9" max="16384" width="11.421875" style="51" customWidth="1"/>
  </cols>
  <sheetData>
    <row r="1" spans="1:8" ht="33.75" customHeight="1">
      <c r="A1" s="71" t="s">
        <v>219</v>
      </c>
      <c r="B1" s="72"/>
      <c r="C1" s="72"/>
      <c r="D1" s="72"/>
      <c r="E1" s="72"/>
      <c r="F1" s="72"/>
      <c r="G1" s="72"/>
      <c r="H1" s="73"/>
    </row>
    <row r="2" spans="1:8" ht="22.5">
      <c r="A2" s="75" t="s">
        <v>220</v>
      </c>
      <c r="B2" s="74" t="s">
        <v>7</v>
      </c>
      <c r="C2" s="76" t="s">
        <v>8</v>
      </c>
      <c r="D2" s="76" t="s">
        <v>9</v>
      </c>
      <c r="E2" s="76" t="s">
        <v>10</v>
      </c>
      <c r="F2" s="76" t="s">
        <v>12</v>
      </c>
      <c r="G2" s="76" t="s">
        <v>14</v>
      </c>
      <c r="H2" s="76" t="s">
        <v>15</v>
      </c>
    </row>
    <row r="3" spans="1:8" ht="15">
      <c r="A3" s="32">
        <v>900001</v>
      </c>
      <c r="B3" s="12" t="s">
        <v>16</v>
      </c>
      <c r="C3" s="13">
        <f aca="true" t="shared" si="0" ref="C3:H3">C4+C9</f>
        <v>0</v>
      </c>
      <c r="D3" s="13">
        <f t="shared" si="0"/>
        <v>0</v>
      </c>
      <c r="E3" s="13">
        <f t="shared" si="0"/>
        <v>0</v>
      </c>
      <c r="F3" s="13">
        <f t="shared" si="0"/>
        <v>0</v>
      </c>
      <c r="G3" s="13">
        <f t="shared" si="0"/>
        <v>0</v>
      </c>
      <c r="H3" s="33">
        <f t="shared" si="0"/>
        <v>0</v>
      </c>
    </row>
    <row r="4" spans="1:8" ht="15">
      <c r="A4" s="62">
        <v>21110</v>
      </c>
      <c r="B4" s="53" t="s">
        <v>230</v>
      </c>
      <c r="C4" s="41">
        <f aca="true" t="shared" si="1" ref="C4:H4">SUM(C5:C8)</f>
        <v>0</v>
      </c>
      <c r="D4" s="41">
        <f t="shared" si="1"/>
        <v>0</v>
      </c>
      <c r="E4" s="41">
        <f t="shared" si="1"/>
        <v>0</v>
      </c>
      <c r="F4" s="41">
        <f t="shared" si="1"/>
        <v>0</v>
      </c>
      <c r="G4" s="41">
        <f t="shared" si="1"/>
        <v>0</v>
      </c>
      <c r="H4" s="42">
        <f t="shared" si="1"/>
        <v>0</v>
      </c>
    </row>
    <row r="5" spans="1:8" ht="15">
      <c r="A5" s="62">
        <v>21111</v>
      </c>
      <c r="B5" s="63" t="s">
        <v>231</v>
      </c>
      <c r="C5" s="56"/>
      <c r="D5" s="56"/>
      <c r="E5" s="56"/>
      <c r="F5" s="56"/>
      <c r="G5" s="56"/>
      <c r="H5" s="57"/>
    </row>
    <row r="6" spans="1:8" ht="15">
      <c r="A6" s="62">
        <v>21112</v>
      </c>
      <c r="B6" s="63" t="s">
        <v>232</v>
      </c>
      <c r="C6" s="56"/>
      <c r="D6" s="56"/>
      <c r="E6" s="56"/>
      <c r="F6" s="56"/>
      <c r="G6" s="56"/>
      <c r="H6" s="57"/>
    </row>
    <row r="7" spans="1:8" ht="15">
      <c r="A7" s="62">
        <v>21113</v>
      </c>
      <c r="B7" s="63" t="s">
        <v>233</v>
      </c>
      <c r="C7" s="56"/>
      <c r="D7" s="56"/>
      <c r="E7" s="56"/>
      <c r="F7" s="56"/>
      <c r="G7" s="56"/>
      <c r="H7" s="57"/>
    </row>
    <row r="8" spans="1:8" ht="15">
      <c r="A8" s="62">
        <v>21114</v>
      </c>
      <c r="B8" s="63" t="s">
        <v>234</v>
      </c>
      <c r="C8" s="56"/>
      <c r="D8" s="56"/>
      <c r="E8" s="56"/>
      <c r="F8" s="56"/>
      <c r="G8" s="56"/>
      <c r="H8" s="57"/>
    </row>
    <row r="9" spans="1:8" ht="15">
      <c r="A9" s="64">
        <v>900002</v>
      </c>
      <c r="B9" s="53" t="s">
        <v>223</v>
      </c>
      <c r="C9" s="41">
        <f aca="true" t="shared" si="2" ref="C9:H9">SUM(C10:C16)</f>
        <v>0</v>
      </c>
      <c r="D9" s="41">
        <f t="shared" si="2"/>
        <v>0</v>
      </c>
      <c r="E9" s="41">
        <f t="shared" si="2"/>
        <v>0</v>
      </c>
      <c r="F9" s="41">
        <f t="shared" si="2"/>
        <v>0</v>
      </c>
      <c r="G9" s="41">
        <f t="shared" si="2"/>
        <v>0</v>
      </c>
      <c r="H9" s="42">
        <f t="shared" si="2"/>
        <v>0</v>
      </c>
    </row>
    <row r="10" spans="1:8" ht="15">
      <c r="A10" s="62">
        <v>21120</v>
      </c>
      <c r="B10" s="63" t="s">
        <v>224</v>
      </c>
      <c r="C10" s="56"/>
      <c r="D10" s="56"/>
      <c r="E10" s="56"/>
      <c r="F10" s="56"/>
      <c r="G10" s="56"/>
      <c r="H10" s="57"/>
    </row>
    <row r="11" spans="1:8" ht="15">
      <c r="A11" s="62">
        <v>21130</v>
      </c>
      <c r="B11" s="63" t="s">
        <v>235</v>
      </c>
      <c r="C11" s="56"/>
      <c r="D11" s="56"/>
      <c r="E11" s="56"/>
      <c r="F11" s="56"/>
      <c r="G11" s="56"/>
      <c r="H11" s="57"/>
    </row>
    <row r="12" spans="1:8" ht="15">
      <c r="A12" s="62">
        <v>21210</v>
      </c>
      <c r="B12" s="63" t="s">
        <v>236</v>
      </c>
      <c r="C12" s="56"/>
      <c r="D12" s="56"/>
      <c r="E12" s="56"/>
      <c r="F12" s="56"/>
      <c r="G12" s="56"/>
      <c r="H12" s="57"/>
    </row>
    <row r="13" spans="1:8" ht="15">
      <c r="A13" s="62">
        <v>21220</v>
      </c>
      <c r="B13" s="63" t="s">
        <v>237</v>
      </c>
      <c r="C13" s="56"/>
      <c r="D13" s="56"/>
      <c r="E13" s="56"/>
      <c r="F13" s="56"/>
      <c r="G13" s="56"/>
      <c r="H13" s="57"/>
    </row>
    <row r="14" spans="1:8" ht="15">
      <c r="A14" s="62">
        <v>22200</v>
      </c>
      <c r="B14" s="63" t="s">
        <v>238</v>
      </c>
      <c r="C14" s="56"/>
      <c r="D14" s="56"/>
      <c r="E14" s="56"/>
      <c r="F14" s="56"/>
      <c r="G14" s="56"/>
      <c r="H14" s="57"/>
    </row>
    <row r="15" spans="1:8" ht="15">
      <c r="A15" s="65">
        <v>22300</v>
      </c>
      <c r="B15" s="66" t="s">
        <v>239</v>
      </c>
      <c r="C15" s="56"/>
      <c r="D15" s="56"/>
      <c r="E15" s="56"/>
      <c r="F15" s="56"/>
      <c r="G15" s="56"/>
      <c r="H15" s="57"/>
    </row>
    <row r="16" spans="1:8" ht="15">
      <c r="A16" s="67">
        <v>22400</v>
      </c>
      <c r="B16" s="68" t="s">
        <v>229</v>
      </c>
      <c r="C16" s="60"/>
      <c r="D16" s="60"/>
      <c r="E16" s="60"/>
      <c r="F16" s="60"/>
      <c r="G16" s="60"/>
      <c r="H16" s="61"/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H13" sqref="H13"/>
    </sheetView>
  </sheetViews>
  <sheetFormatPr defaultColWidth="11.421875" defaultRowHeight="15"/>
  <cols>
    <col min="1" max="1" width="7.8515625" style="69" customWidth="1"/>
    <col min="2" max="2" width="62.421875" style="69" customWidth="1"/>
    <col min="3" max="8" width="15.7109375" style="70" customWidth="1"/>
    <col min="9" max="16384" width="11.421875" style="69" customWidth="1"/>
  </cols>
  <sheetData>
    <row r="1" spans="1:8" ht="33.75" customHeight="1">
      <c r="A1" s="71" t="s">
        <v>240</v>
      </c>
      <c r="B1" s="72"/>
      <c r="C1" s="72"/>
      <c r="D1" s="72"/>
      <c r="E1" s="72"/>
      <c r="F1" s="72"/>
      <c r="G1" s="72"/>
      <c r="H1" s="73"/>
    </row>
    <row r="2" spans="1:8" ht="22.5">
      <c r="A2" s="75" t="s">
        <v>4</v>
      </c>
      <c r="B2" s="74" t="s">
        <v>7</v>
      </c>
      <c r="C2" s="76" t="s">
        <v>8</v>
      </c>
      <c r="D2" s="76" t="s">
        <v>9</v>
      </c>
      <c r="E2" s="76" t="s">
        <v>10</v>
      </c>
      <c r="F2" s="76" t="s">
        <v>12</v>
      </c>
      <c r="G2" s="76" t="s">
        <v>14</v>
      </c>
      <c r="H2" s="76" t="s">
        <v>15</v>
      </c>
    </row>
    <row r="3" spans="1:8" ht="15">
      <c r="A3" s="2">
        <v>900001</v>
      </c>
      <c r="B3" s="6" t="s">
        <v>16</v>
      </c>
      <c r="C3" s="7">
        <v>10881863</v>
      </c>
      <c r="D3" s="7">
        <v>10881863</v>
      </c>
      <c r="E3" s="7">
        <v>10881863</v>
      </c>
      <c r="F3" s="7">
        <v>10881863</v>
      </c>
      <c r="G3" s="7">
        <v>10881863</v>
      </c>
      <c r="H3" s="7">
        <v>10881863</v>
      </c>
    </row>
    <row r="4" spans="1:8" ht="15">
      <c r="A4" s="69" t="s">
        <v>22</v>
      </c>
      <c r="B4" s="69" t="s">
        <v>20</v>
      </c>
      <c r="C4" s="70">
        <v>2714075</v>
      </c>
      <c r="D4" s="70">
        <v>415016.86</v>
      </c>
      <c r="E4" s="70">
        <v>3129091.86</v>
      </c>
      <c r="F4" s="70">
        <v>68075.65</v>
      </c>
      <c r="G4" s="70">
        <v>3061016.21</v>
      </c>
      <c r="H4" s="70">
        <f>E4-F4</f>
        <v>3061016.21</v>
      </c>
    </row>
    <row r="5" spans="1:8" ht="15">
      <c r="A5" s="69" t="s">
        <v>83</v>
      </c>
      <c r="B5" s="69" t="s">
        <v>241</v>
      </c>
      <c r="C5" s="70">
        <v>6333788</v>
      </c>
      <c r="D5" s="70">
        <v>-953788</v>
      </c>
      <c r="E5" s="70">
        <v>5380000</v>
      </c>
      <c r="F5" s="70">
        <v>1657608.16</v>
      </c>
      <c r="G5" s="70">
        <v>3722391.84</v>
      </c>
      <c r="H5" s="70">
        <f>E5-F5</f>
        <v>3722391.84</v>
      </c>
    </row>
    <row r="6" spans="1:8" ht="15">
      <c r="A6" s="69" t="s">
        <v>95</v>
      </c>
      <c r="B6" s="69" t="s">
        <v>242</v>
      </c>
      <c r="C6" s="70">
        <v>434000</v>
      </c>
      <c r="D6" s="70">
        <v>29970.73</v>
      </c>
      <c r="E6" s="70">
        <v>463970.73</v>
      </c>
      <c r="F6" s="70">
        <v>57953.56</v>
      </c>
      <c r="G6" s="70">
        <v>406016.97</v>
      </c>
      <c r="H6" s="70">
        <f>E6-F6</f>
        <v>406017.17</v>
      </c>
    </row>
    <row r="7" spans="1:8" ht="15">
      <c r="A7" s="69" t="s">
        <v>105</v>
      </c>
      <c r="B7" s="69" t="s">
        <v>104</v>
      </c>
      <c r="C7" s="70">
        <v>1400000</v>
      </c>
      <c r="D7" s="70">
        <v>-1080000</v>
      </c>
      <c r="E7" s="70">
        <v>320000</v>
      </c>
      <c r="F7" s="70">
        <v>0</v>
      </c>
      <c r="G7" s="70">
        <v>320000</v>
      </c>
      <c r="H7" s="70">
        <f>E7-F7</f>
        <v>320000</v>
      </c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2017-04-06T18:44:19Z</dcterms:created>
  <dcterms:modified xsi:type="dcterms:W3CDTF">2017-04-06T19:21:50Z</dcterms:modified>
  <cp:category/>
  <cp:version/>
  <cp:contentType/>
  <cp:contentStatus/>
</cp:coreProperties>
</file>