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Hoja1" sheetId="1" state="hidden" r:id="rId1"/>
    <sheet name="Hoja2" sheetId="2" r:id="rId2"/>
    <sheet name="Hoja3" sheetId="3" r:id="rId3"/>
    <sheet name="Hoja4" sheetId="4" r:id="rId4"/>
    <sheet name="Hoja5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administrativa</author>
  </authors>
  <commentList>
    <comment ref="B153" authorId="0">
      <text>
        <r>
          <rPr>
            <b/>
            <sz val="8"/>
            <rFont val="Tahoma"/>
            <family val="2"/>
          </rPr>
          <t>administrativa:</t>
        </r>
        <r>
          <rPr>
            <sz val="8"/>
            <rFont val="Tahoma"/>
            <family val="2"/>
          </rPr>
          <t xml:space="preserve">
Donada por el Municipio</t>
        </r>
      </text>
    </comment>
    <comment ref="B154" authorId="0">
      <text>
        <r>
          <rPr>
            <b/>
            <sz val="8"/>
            <rFont val="Tahoma"/>
            <family val="2"/>
          </rPr>
          <t>administrativa:</t>
        </r>
        <r>
          <rPr>
            <sz val="8"/>
            <rFont val="Tahoma"/>
            <family val="2"/>
          </rPr>
          <t xml:space="preserve">
Donada por el Municipio</t>
        </r>
      </text>
    </comment>
  </commentList>
</comments>
</file>

<file path=xl/sharedStrings.xml><?xml version="1.0" encoding="utf-8"?>
<sst xmlns="http://schemas.openxmlformats.org/spreadsheetml/2006/main" count="180" uniqueCount="112">
  <si>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</si>
  <si>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</si>
  <si>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</si>
  <si>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</si>
  <si>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</si>
  <si>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</si>
  <si>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</si>
  <si>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</si>
  <si>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</si>
  <si>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</si>
  <si>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Bajo protesta de decir verdad declaramos que los Estados Financieros y sus notas, son razonablemente correctos y son responsabilidad del emisor.</t>
  </si>
  <si>
    <t>INSTITUTO MUNICIPAL DE INVESTIGACION, PLANEACION Y ESTADISTICA PARA EL MUNICIPIO DE CELAYA, GTO.
RELACIÓN DE BIENES MUEBLES QUE COMPONEN EL PATRIMONIO
AL 31 DE DICIEMBRE DE 2016</t>
  </si>
  <si>
    <t>TABLAS 8´ COLOR GRIS  FACT 56352</t>
  </si>
  <si>
    <t>SILLAS MONARCA COLOR NEGRO  FACT 56996</t>
  </si>
  <si>
    <t>GUILLOTINA NO. SERIE IL60077  FACT 119</t>
  </si>
  <si>
    <t>FOTOCOPIADORA E IMPRESORA MARCA CANNON NO. SERIE U2267817  FACT 47706</t>
  </si>
  <si>
    <t>ENGARGOLADORA DE ARO  METALICO NO. SERIE RM31040751  FACT 47706</t>
  </si>
  <si>
    <t>HORNO DE MICROONDAS MARCA DAEWOO, MODELO KOR-603A No. DE SERIE M55N011M22236  FACT 115011</t>
  </si>
  <si>
    <t>ARCHIVERO 4 CAJONES OFICIO COL NEGRO  FACT 40807</t>
  </si>
  <si>
    <t>FAX    FACT 89394</t>
  </si>
  <si>
    <t>ESCRITORIO ESCUADRA MOD UTEC  FACT 8452</t>
  </si>
  <si>
    <t>ARCHIVERO RODANTE 2 GAVETAS NEGRO FACT 8452</t>
  </si>
  <si>
    <t>SILLON SEMI EJECUTIVO  FACT 8452</t>
  </si>
  <si>
    <t>GRABADORA SONY DIGITAL ICD312F  FACT 89722</t>
  </si>
  <si>
    <t>ARCHIVERO 2 GAVETAS AREA PROYECTOS FACT 804</t>
  </si>
  <si>
    <t>ESCRITORIO CUBIERTA MELAMINA FACT 865</t>
  </si>
  <si>
    <t>ESCRITORIO CUBIERTA MELAMINA  FACT 865</t>
  </si>
  <si>
    <t>ESCRITORIO CUBIERTA MELAMINA JURIDICO FACT 986</t>
  </si>
  <si>
    <t>ARCHIVERO JURIDICO FACT 986</t>
  </si>
  <si>
    <t>SILLA NEGRA  FACT  29531</t>
  </si>
  <si>
    <t>PIZARRON BLANCO  FACT 29531</t>
  </si>
  <si>
    <t>SILLA NEGRA  FACT 29531</t>
  </si>
  <si>
    <t>SILLA NEGRA  FACT 84084</t>
  </si>
  <si>
    <t>CREDENZA EN MELAMINA COLOR GRIS C/PUERTAS Y CHAPA  FACT  1155</t>
  </si>
  <si>
    <t>ENFRIADOR MABE EM2CB  FACT 26512</t>
  </si>
  <si>
    <t>ESCRITORIO CUBIERTA MELAMINA  FACT 1686</t>
  </si>
  <si>
    <t>FRIGOBAR  FACT 49721</t>
  </si>
  <si>
    <t>SILLA PIEL MADRID  FACT  89552</t>
  </si>
  <si>
    <t>TV LED 55 # PHILIPS Y SOPORTE  FACT  776051</t>
  </si>
  <si>
    <t>ARCHIVERO 4 GAVETAS  FACT 1690</t>
  </si>
  <si>
    <t>ESTANTE METALICO  FACT  1690</t>
  </si>
  <si>
    <t>MINI SPLIT 1 TON 110V  FACT 133178</t>
  </si>
  <si>
    <t>SILLA PIEL NY (IMITACION)  FACT  29841066</t>
  </si>
  <si>
    <t>HORNO DE MICROONDAS MARCA DAEWOO, BLANCO FACT 59562</t>
  </si>
  <si>
    <t>REFRIGERADOR 9 P COLOR ALUMINIO SILVER FACT 59562</t>
  </si>
  <si>
    <t>SILLA DE VISITA NEGRA  FACT 2516</t>
  </si>
  <si>
    <t>ESCRITORIO CUBIERTA MELAMINA  FACT 2516</t>
  </si>
  <si>
    <t>SILLA PIEL NY (IMITACION)  FACT  30512785</t>
  </si>
  <si>
    <t>RELOJ CHECADOR DIGITAL  FACT 35861135</t>
  </si>
  <si>
    <t>MAQUINA DE ESRCIBIR ETP 510/III Y107AB0300 MARCA OLIVETTI  FACT 44204</t>
  </si>
  <si>
    <t>CPU GABINETE BLUE CODE, TARJETA MADRE AOPEN, PROCESADOR P4 A 2.4 MH2, MODULO DE 512 GB DDR, DISCO DE 80 GB MAXTOR A 7200 RPM,CD RW 56X36XL6 TECLADO, RATON OPTICO, FLOPY   FACT 183</t>
  </si>
  <si>
    <t>SERVIDOR INTEL SE7520BD2V SCSI UN CANAL 1024 MB EN RAM, PROCESADOR INTEL XEON A 2.8 GHZ 1 MB CACHE, CHASSIS SC530O, DOS DISCOS DUROS SCSI DE 73 GB, MONITOR SAMSUNG 15", MOUSE AOPEN, TECLADO ACTECK MULTIMEDIA, FLOPPY 1.44, COMBO AOPEN Y WINDOWS OEM 2003 STD + 5 CLIENTES.  FACT 5324</t>
  </si>
  <si>
    <t>GPS MARCA THALES MODELO  MOBILE MAPPER CE SERIE 01150000460001433 FACT 31576</t>
  </si>
  <si>
    <t>COMPUTADORA PORTATIL TOSHIBA SATELLITE A105-SP4072  FACT 1151</t>
  </si>
  <si>
    <t>EQUIPO HP DX2200, PROCESADOR INTEL P4/3.2 GHZ MEMORIA RAM 512MB, DISCO DURO 200 GB INCLUYE TECLADO, MOUSE Y COMBO  FACT 1151</t>
  </si>
  <si>
    <t>EQUIPO HP DX2200, PROCESADOR INTEL P4/3.2 GHZ MEMORIA RAM 2GB, 2 DISCOS DUROS 200 GB, INCLUYE TECLADO, MOUSE Y DVD + /-RW  FACT 1151</t>
  </si>
  <si>
    <t>EQUIPO DE CÓMPUTO HP PRESARIO MODELO SR2005LA, PROCESADOR SEMPRON 3400+, DDR2 512, DISCO DURO 80GB, MOUSE, TECLADO, QUEMADOR DVD +/-, MONITOR LCD 19", LECTOR DE TARJETAS DE MEMORIA  FACT 1205</t>
  </si>
  <si>
    <t>EQUIPO DE CÓMPUTO COMPAQ PRESARIO MODELO SR2005LA, PROCESADOR SEMPRON 3400+, DDR2 512, DISCO DURO 80GB, MOUSE, TECLADO, QUEMADOR DVD +/-, MONITOR LCD 19", LECTOR DE TARJETAS DE MEMORIA  FACT 1205</t>
  </si>
  <si>
    <t>MULTIFUNCIONAL HP F380 OFFICEJ  FACT 44204</t>
  </si>
  <si>
    <t>IMPRESORA HP LASERJET COLOR 2600N  FACT 1522</t>
  </si>
  <si>
    <t>EQUIPO DE COMPUTO HP COMPAQ PRESARIO 3109. CPU ATHLON 64 3200 +/2.0 GHZ, MEMORIA DDR2 512 MB, DISCO DURO 160 GB, MONITOR LG LCD "19" UNIDAD OPTICA DVD+/- RW Y SISTEMA OPERATIVO WINDOWS VISTA HOME BASIC  FACT 1736</t>
  </si>
  <si>
    <t>PROYECTOR HITACHI, MODELO CP X253, SERIE F7KU06397   FACT 1917</t>
  </si>
  <si>
    <t>DISCO DURO Y GABINETE  FACT 669</t>
  </si>
  <si>
    <t>MULTIFUNCIONAL HP 4180 DESK  FACT 92084</t>
  </si>
  <si>
    <t>CPU GABINETE ATX P/P4 GENERICO NEGRO, UN FLOPPY SONY 3.5 NEGRO, UN DISCO DURO DE 500 GB W. DIGITAL 7200RPM SAT, UN MOUSE GENIUS BASICO NEGRO PS/2, UN MOTHER BOARD BIOSTAR P4M890M7SE, 2 MEMORIAS DDR2 2GB 667MHZ KINGSTON, UN CPU INTEL CD4500 2.2GHZ 800MHZ, UN DVD-WRITER LG GSAH55N 20X NEGRO, UN MONITOR LCD 19" LGWIDESCREEN Y UN REGULADOR GENERICO 1KVA  FACT 7171</t>
  </si>
  <si>
    <t>UNA COMPUTADORA PORTATIL TOSHIBA SATELITE L305-SP5806R, PROCESADOR INTEL DUAL CORE T3200/2.0 GHZ, MEMORIA RAM 2GB, DISCO DURO 160GB, UNIDAD DVD+/-RW, PANTALLA 15.4", WEB CAM, SISTEMA OPERATIVO WINDOWS VISTA HOME BASIC  FACT 191</t>
  </si>
  <si>
    <t>CPU HP COMPAQ 500B, PROCESADOR INTEL DUAL CORE/2.6 GHZ, MEMORIA 3 GB, DISCO DURO 320GB, MOUSE, TECLADO Y UNIDAD +/-RW  FACT 579</t>
  </si>
  <si>
    <t>DISCO DURO PORTATIL USB 2.0, 500GB,SAMSUNG  FACT 579</t>
  </si>
  <si>
    <t>MONITOR LG 18.5", MODELO W1934C  FACT 579</t>
  </si>
  <si>
    <t>IMPRESORA HP LASERJET COLOR CP1215  FACT 579</t>
  </si>
  <si>
    <t>VIDEO PROYECTOR EPSON POWERLITE S12 SVGA 2800 L FACT 1031</t>
  </si>
  <si>
    <t>CPU</t>
  </si>
  <si>
    <t>LAPTOP GATEWAY 15.6 Ci5 500G DVD W7HP C/R/N  FACT 1032</t>
  </si>
  <si>
    <t>CPU INTEL i7 3770K</t>
  </si>
  <si>
    <t>COMPUTADORA COMPLETA (CPU,MONITOR) FACT 69</t>
  </si>
  <si>
    <t>LAPTOP ENVY  HP M4  PARA DIRECTOR FACT 150577</t>
  </si>
  <si>
    <t>COMPUTADORA COMPLETA AREA TECNICA FACT 4702</t>
  </si>
  <si>
    <t>LAPTOP PARA DIRECTOR FACT 10525</t>
  </si>
  <si>
    <t>DISCO DURO FACT 624</t>
  </si>
  <si>
    <t>IMPRESORA HP LASERJET SERIE CND8FB384G  FACT 418</t>
  </si>
  <si>
    <t>COMPUTADORA  FACT 4987</t>
  </si>
  <si>
    <t>MONITOR SAMSUNG LEDSA  FACT  4987</t>
  </si>
  <si>
    <t>LAPTOP Y ACCESORIOS PARA PROYECTOS F633</t>
  </si>
  <si>
    <t>COMPUTADORA PARA COPLADEM F634</t>
  </si>
  <si>
    <t>COMPUTADORA ENSAMBLADA SERIE 7506215906807  F635</t>
  </si>
  <si>
    <t>1 TARJETA MADRE  FACT 56</t>
  </si>
  <si>
    <t>COMPUTADORA COORD TECNICO  FACT 15</t>
  </si>
  <si>
    <t>IMPRESORA HP CE918A HP CO1025NW LS RED FACT 2</t>
  </si>
  <si>
    <t>COMPUTADORA  INTEL Z97  FACT 122</t>
  </si>
  <si>
    <t>COMPUTADORA  INTEL Z97  FACT 123</t>
  </si>
  <si>
    <t>1 TARJETA MADRE  FACT 124</t>
  </si>
  <si>
    <t>COMPUTADORA COMPLETA FACT 5381</t>
  </si>
  <si>
    <t>DISCO DURO INTERNO FACT 125</t>
  </si>
  <si>
    <t>MEMORIA DDR3 8 GB  FACT 125</t>
  </si>
  <si>
    <t>COMPUTADORA COMPLETA FACT 353</t>
  </si>
  <si>
    <t>MONITOR LED SAMSUNG FACT 359</t>
  </si>
  <si>
    <t>SERVIDOR RACK HP COMPLETO  FACT 164</t>
  </si>
  <si>
    <t>COMPUTADORA (CPU) FACT 1389</t>
  </si>
  <si>
    <t>CARTUCHO DE BATERIAS DE REEMPLAZO 2U</t>
  </si>
  <si>
    <t>IMPRESORA MULTIFUNCIONAL HP LASERJET</t>
  </si>
  <si>
    <t>VIDEO PROYECTOR EPSON POWER LITE S31+3200</t>
  </si>
  <si>
    <t>AUTOMOVIL MARCA TOYOTA MODELO 2009, YARIS</t>
  </si>
  <si>
    <t>CAMIONETA MARCA NISSAN NP300 MODELO 2011, LUP</t>
  </si>
  <si>
    <t>AUTOMOVIL NUEVO MARCA NISSAN MODELO 2013, MARCH</t>
  </si>
  <si>
    <t>VEHICULO FORD FIESTA IKON HATCH  2013</t>
  </si>
  <si>
    <t>CAMIONETA JEEP PATRIOT MODELO 2014</t>
  </si>
  <si>
    <t>CAMIONETA CHEVROLET LUV MODELO 2002</t>
  </si>
  <si>
    <t>CAMIONETA NISSAN XTRAIL MODELO 2005</t>
  </si>
  <si>
    <t>NO APLICA</t>
  </si>
  <si>
    <t>INSTITUTO MUNICIPAL DE INVESTIGACION, PLANEACION Y ESTADISTICA PARA EL MUNICIPIO DE CELAYA, GTO.
RELACIÓN DE BIENES INMUEBLES QUE COMPONEN EL PATRIMONIO
AL 31 DE DICIEMBRE DE 2016</t>
  </si>
  <si>
    <t>INSTITUTO MUNICIPAL DE INVESTIGACION, PLANEACION Y ESTADISTICA PARA EL MUNICIPIO DE CELAYA, GTO.
RELACIÓN DE BIENES ARQUEOLÓGICOS, ARTÍSTICOS E HISTÓRICOS
AL 31 DE DICIEMBRE DE 2016</t>
  </si>
  <si>
    <t>INSTITUTO MUNICIPAL DE INVESTIGACION, PLANEACION Y ESTADISTICA PARA EL MUNICIPIO DE CELAYA, GTO.
RELACIÓN DE BIENES SIN VALOR EN CONTABILIDAD
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</si>
</sst>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50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2"/>
      <color theme="1"/>
      <name val="Arial"/>
      <family val="2"/>
    </font>
    <font>
      <sz val="8"/>
      <color rgb="FF92D05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4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4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0" applyFont="1" applyAlignment="1">
      <alignment/>
    </xf>
    <xf numFmtId="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5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0" xfId="59" applyFont="1" applyAlignment="1" applyProtection="1">
      <alignment vertical="top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4" fontId="0" fillId="0" borderId="12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14" xfId="0" applyNumberFormat="1" applyFill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45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4" fontId="4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9" fillId="33" borderId="18" xfId="59" applyFont="1" applyFill="1" applyBorder="1" applyAlignment="1" applyProtection="1">
      <alignment horizontal="center" vertical="center" wrapText="1"/>
      <protection locked="0"/>
    </xf>
    <xf numFmtId="0" fontId="49" fillId="34" borderId="19" xfId="59" applyFont="1" applyFill="1" applyBorder="1" applyAlignment="1" applyProtection="1">
      <alignment horizontal="center" vertical="center" wrapText="1"/>
      <protection locked="0"/>
    </xf>
    <xf numFmtId="0" fontId="49" fillId="35" borderId="20" xfId="59" applyFont="1" applyFill="1" applyBorder="1" applyAlignment="1">
      <alignment horizontal="center" vertical="center" wrapText="1"/>
      <protection/>
    </xf>
    <xf numFmtId="0" fontId="49" fillId="36" borderId="21" xfId="59" applyFont="1" applyFill="1" applyBorder="1" applyAlignment="1">
      <alignment horizontal="center" vertical="center" wrapText="1"/>
      <protection/>
    </xf>
    <xf numFmtId="0" fontId="48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4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45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45" fillId="0" borderId="17" xfId="0" applyNumberFormat="1" applyFont="1" applyFill="1" applyBorder="1" applyAlignment="1" applyProtection="1">
      <alignment horizontal="righ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790575</xdr:colOff>
      <xdr:row>0</xdr:row>
      <xdr:rowOff>409575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1200150</xdr:colOff>
      <xdr:row>0</xdr:row>
      <xdr:rowOff>0</xdr:rowOff>
    </xdr:from>
    <xdr:to>
      <xdr:col>2</xdr:col>
      <xdr:colOff>2143125</xdr:colOff>
      <xdr:row>0</xdr:row>
      <xdr:rowOff>400050</xdr:rowOff>
    </xdr:to>
    <xdr:pic>
      <xdr:nvPicPr>
        <xdr:cNvPr id="2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0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1295400</xdr:colOff>
      <xdr:row>0</xdr:row>
      <xdr:rowOff>0</xdr:rowOff>
    </xdr:from>
    <xdr:to>
      <xdr:col>2</xdr:col>
      <xdr:colOff>2238375</xdr:colOff>
      <xdr:row>0</xdr:row>
      <xdr:rowOff>400050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0</xdr:row>
      <xdr:rowOff>409575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0</xdr:row>
      <xdr:rowOff>409575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0</xdr:row>
      <xdr:rowOff>9525</xdr:rowOff>
    </xdr:from>
    <xdr:to>
      <xdr:col>4</xdr:col>
      <xdr:colOff>1457325</xdr:colOff>
      <xdr:row>0</xdr:row>
      <xdr:rowOff>409575</xdr:rowOff>
    </xdr:to>
    <xdr:pic>
      <xdr:nvPicPr>
        <xdr:cNvPr id="2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9525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1123950</xdr:colOff>
      <xdr:row>0</xdr:row>
      <xdr:rowOff>0</xdr:rowOff>
    </xdr:from>
    <xdr:to>
      <xdr:col>2</xdr:col>
      <xdr:colOff>2066925</xdr:colOff>
      <xdr:row>0</xdr:row>
      <xdr:rowOff>400050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0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0</xdr:row>
      <xdr:rowOff>409575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9"/>
      <c r="B1" s="19"/>
    </row>
    <row r="2020" ht="11.25">
      <c r="A2020" s="13" t="s">
        <v>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1.25"/>
  <cols>
    <col min="1" max="1" width="13.83203125" style="6" customWidth="1"/>
    <col min="2" max="2" width="80.83203125" style="6" customWidth="1"/>
    <col min="3" max="3" width="37.5" style="6" customWidth="1"/>
    <col min="4" max="16384" width="12" style="6" customWidth="1"/>
  </cols>
  <sheetData>
    <row r="1" spans="1:3" s="1" customFormat="1" ht="34.5" customHeight="1">
      <c r="A1" s="34" t="s">
        <v>11</v>
      </c>
      <c r="B1" s="35"/>
      <c r="C1" s="35"/>
    </row>
    <row r="2" spans="1:3" s="1" customFormat="1" ht="15" customHeight="1">
      <c r="A2" s="36" t="s">
        <v>0</v>
      </c>
      <c r="B2" s="36" t="s">
        <v>3</v>
      </c>
      <c r="C2" s="36" t="s">
        <v>2</v>
      </c>
    </row>
    <row r="3" spans="1:3" ht="11.25">
      <c r="A3" s="31">
        <v>900001</v>
      </c>
      <c r="B3" s="32" t="s">
        <v>4</v>
      </c>
      <c r="C3" s="33">
        <f>SUM(C4:C157)</f>
        <v>1026498.3999999999</v>
      </c>
    </row>
    <row r="4" spans="1:3" ht="11.25">
      <c r="A4" s="21">
        <v>51140001</v>
      </c>
      <c r="B4" s="22" t="s">
        <v>12</v>
      </c>
      <c r="C4" s="23">
        <v>2020.96</v>
      </c>
    </row>
    <row r="5" spans="1:3" ht="11.25">
      <c r="A5" s="21">
        <v>51110001</v>
      </c>
      <c r="B5" s="24" t="s">
        <v>13</v>
      </c>
      <c r="C5" s="25">
        <v>2650.1</v>
      </c>
    </row>
    <row r="6" spans="1:3" ht="11.25">
      <c r="A6" s="21">
        <v>51110006</v>
      </c>
      <c r="B6" s="24" t="s">
        <v>13</v>
      </c>
      <c r="C6" s="25">
        <v>2650.1</v>
      </c>
    </row>
    <row r="7" spans="1:3" ht="11.25">
      <c r="A7" s="21">
        <v>51150001</v>
      </c>
      <c r="B7" s="24" t="s">
        <v>14</v>
      </c>
      <c r="C7" s="25">
        <v>568.99</v>
      </c>
    </row>
    <row r="8" spans="1:3" ht="11.25">
      <c r="A8" s="21">
        <v>51160001</v>
      </c>
      <c r="B8" s="24" t="s">
        <v>15</v>
      </c>
      <c r="C8" s="25">
        <v>6598.99</v>
      </c>
    </row>
    <row r="9" spans="1:3" ht="11.25">
      <c r="A9" s="21">
        <v>51170001</v>
      </c>
      <c r="B9" s="24" t="s">
        <v>16</v>
      </c>
      <c r="C9" s="25">
        <v>2298.99</v>
      </c>
    </row>
    <row r="10" spans="1:3" ht="11.25">
      <c r="A10" s="21">
        <v>51180001</v>
      </c>
      <c r="B10" s="24" t="s">
        <v>17</v>
      </c>
      <c r="C10" s="25">
        <v>796</v>
      </c>
    </row>
    <row r="11" spans="1:3" ht="11.25">
      <c r="A11" s="21">
        <v>51190001</v>
      </c>
      <c r="B11" s="24" t="s">
        <v>18</v>
      </c>
      <c r="C11" s="25">
        <v>3249</v>
      </c>
    </row>
    <row r="12" spans="1:3" ht="11.25">
      <c r="A12" s="21">
        <v>511100001</v>
      </c>
      <c r="B12" s="24" t="s">
        <v>19</v>
      </c>
      <c r="C12" s="25">
        <f>1303.48+187.06</f>
        <v>1490.54</v>
      </c>
    </row>
    <row r="13" spans="1:3" ht="11.25">
      <c r="A13" s="26">
        <v>51130001</v>
      </c>
      <c r="B13" s="24" t="s">
        <v>20</v>
      </c>
      <c r="C13" s="25">
        <f>3770-1131-377</f>
        <v>2262</v>
      </c>
    </row>
    <row r="14" spans="1:3" ht="11.25">
      <c r="A14" s="21">
        <v>51190002</v>
      </c>
      <c r="B14" s="24" t="s">
        <v>21</v>
      </c>
      <c r="C14" s="25">
        <f>2494-748.2-249.4</f>
        <v>1496.3999999999999</v>
      </c>
    </row>
    <row r="15" spans="1:3" ht="11.25">
      <c r="A15" s="21">
        <v>51120001</v>
      </c>
      <c r="B15" s="24" t="s">
        <v>22</v>
      </c>
      <c r="C15" s="25">
        <f>2030-609-203</f>
        <v>1218</v>
      </c>
    </row>
    <row r="16" spans="1:3" ht="11.25">
      <c r="A16" s="26">
        <v>511110001</v>
      </c>
      <c r="B16" s="27" t="s">
        <v>23</v>
      </c>
      <c r="C16" s="25">
        <f>1199-329.73-119.9</f>
        <v>749.37</v>
      </c>
    </row>
    <row r="17" spans="1:3" ht="11.25">
      <c r="A17" s="21">
        <v>51190003</v>
      </c>
      <c r="B17" s="27" t="s">
        <v>24</v>
      </c>
      <c r="C17" s="25">
        <f>1508-351.87-150.8</f>
        <v>1005.3300000000002</v>
      </c>
    </row>
    <row r="18" spans="1:3" ht="11.25">
      <c r="A18" s="21">
        <v>51190004</v>
      </c>
      <c r="B18" s="27" t="s">
        <v>24</v>
      </c>
      <c r="C18" s="25">
        <f>+C17</f>
        <v>1005.3300000000002</v>
      </c>
    </row>
    <row r="19" spans="1:3" ht="11.25">
      <c r="A19" s="21">
        <v>51190005</v>
      </c>
      <c r="B19" s="27" t="s">
        <v>24</v>
      </c>
      <c r="C19" s="25">
        <f>+C18</f>
        <v>1005.3300000000002</v>
      </c>
    </row>
    <row r="20" spans="1:3" ht="11.25">
      <c r="A20" s="21">
        <v>51190006</v>
      </c>
      <c r="B20" s="27" t="s">
        <v>24</v>
      </c>
      <c r="C20" s="25">
        <f>1508-351.86-150.8</f>
        <v>1005.3399999999999</v>
      </c>
    </row>
    <row r="21" spans="1:3" ht="11.25">
      <c r="A21" s="26">
        <v>51130002</v>
      </c>
      <c r="B21" s="27" t="s">
        <v>25</v>
      </c>
      <c r="C21" s="25">
        <f>3770-848.25-377</f>
        <v>2544.75</v>
      </c>
    </row>
    <row r="22" spans="1:3" ht="11.25">
      <c r="A22" s="26">
        <v>51130003</v>
      </c>
      <c r="B22" s="27" t="s">
        <v>25</v>
      </c>
      <c r="C22" s="25">
        <f aca="true" t="shared" si="0" ref="C22:C28">+C21</f>
        <v>2544.75</v>
      </c>
    </row>
    <row r="23" spans="1:3" ht="11.25">
      <c r="A23" s="26">
        <v>51130004</v>
      </c>
      <c r="B23" s="27" t="s">
        <v>25</v>
      </c>
      <c r="C23" s="25">
        <f t="shared" si="0"/>
        <v>2544.75</v>
      </c>
    </row>
    <row r="24" spans="1:3" ht="11.25">
      <c r="A24" s="26">
        <v>51130005</v>
      </c>
      <c r="B24" s="27" t="s">
        <v>25</v>
      </c>
      <c r="C24" s="25">
        <f t="shared" si="0"/>
        <v>2544.75</v>
      </c>
    </row>
    <row r="25" spans="1:3" ht="11.25">
      <c r="A25" s="26">
        <v>51130006</v>
      </c>
      <c r="B25" s="27" t="s">
        <v>25</v>
      </c>
      <c r="C25" s="25">
        <f t="shared" si="0"/>
        <v>2544.75</v>
      </c>
    </row>
    <row r="26" spans="1:3" ht="11.25">
      <c r="A26" s="26">
        <v>51130007</v>
      </c>
      <c r="B26" s="27" t="s">
        <v>25</v>
      </c>
      <c r="C26" s="25">
        <f t="shared" si="0"/>
        <v>2544.75</v>
      </c>
    </row>
    <row r="27" spans="1:3" ht="11.25">
      <c r="A27" s="26">
        <v>51130008</v>
      </c>
      <c r="B27" s="27" t="s">
        <v>25</v>
      </c>
      <c r="C27" s="25">
        <f t="shared" si="0"/>
        <v>2544.75</v>
      </c>
    </row>
    <row r="28" spans="1:3" ht="11.25">
      <c r="A28" s="26">
        <v>51130009</v>
      </c>
      <c r="B28" s="27" t="s">
        <v>25</v>
      </c>
      <c r="C28" s="25">
        <f t="shared" si="0"/>
        <v>2544.75</v>
      </c>
    </row>
    <row r="29" spans="1:3" ht="11.25">
      <c r="A29" s="26">
        <v>51130010</v>
      </c>
      <c r="B29" s="27" t="s">
        <v>26</v>
      </c>
      <c r="C29" s="25">
        <f>3364-756.9-336.4</f>
        <v>2270.7</v>
      </c>
    </row>
    <row r="30" spans="1:3" ht="11.25">
      <c r="A30" s="26">
        <v>51130011</v>
      </c>
      <c r="B30" s="27" t="s">
        <v>27</v>
      </c>
      <c r="C30" s="25">
        <f>3770-785.42-377</f>
        <v>2607.58</v>
      </c>
    </row>
    <row r="31" spans="1:3" ht="11.25">
      <c r="A31" s="21">
        <v>51190007</v>
      </c>
      <c r="B31" s="27" t="s">
        <v>28</v>
      </c>
      <c r="C31" s="25">
        <f>1508-314.16-150.8</f>
        <v>1043.04</v>
      </c>
    </row>
    <row r="32" spans="1:3" ht="11.25">
      <c r="A32" s="21">
        <v>51110011</v>
      </c>
      <c r="B32" s="27" t="s">
        <v>29</v>
      </c>
      <c r="C32" s="25">
        <f>899-179.8-89.9</f>
        <v>629.3000000000001</v>
      </c>
    </row>
    <row r="33" spans="1:3" ht="11.25">
      <c r="A33" s="21">
        <v>51110012</v>
      </c>
      <c r="B33" s="27" t="s">
        <v>29</v>
      </c>
      <c r="C33" s="25">
        <f>899-179.8-89.9</f>
        <v>629.3000000000001</v>
      </c>
    </row>
    <row r="34" spans="1:3" ht="11.25">
      <c r="A34" s="21">
        <v>51110013</v>
      </c>
      <c r="B34" s="27" t="s">
        <v>29</v>
      </c>
      <c r="C34" s="25">
        <f>899-179.8-89.9</f>
        <v>629.3000000000001</v>
      </c>
    </row>
    <row r="35" spans="1:3" ht="11.25">
      <c r="A35" s="26">
        <v>511120001</v>
      </c>
      <c r="B35" s="27" t="s">
        <v>30</v>
      </c>
      <c r="C35" s="25">
        <f>779-155.8-77.9</f>
        <v>545.3000000000001</v>
      </c>
    </row>
    <row r="36" spans="1:3" ht="11.25">
      <c r="A36" s="21">
        <v>51110014</v>
      </c>
      <c r="B36" s="27" t="s">
        <v>31</v>
      </c>
      <c r="C36" s="25">
        <f>899-179.8-89.9</f>
        <v>629.3000000000001</v>
      </c>
    </row>
    <row r="37" spans="1:3" ht="11.25">
      <c r="A37" s="21">
        <v>51110015</v>
      </c>
      <c r="B37" s="27" t="s">
        <v>31</v>
      </c>
      <c r="C37" s="25">
        <f aca="true" t="shared" si="1" ref="C37:C43">+C36</f>
        <v>629.3000000000001</v>
      </c>
    </row>
    <row r="38" spans="1:3" ht="11.25">
      <c r="A38" s="21">
        <v>51110016</v>
      </c>
      <c r="B38" s="27" t="s">
        <v>31</v>
      </c>
      <c r="C38" s="25">
        <f t="shared" si="1"/>
        <v>629.3000000000001</v>
      </c>
    </row>
    <row r="39" spans="1:3" ht="11.25">
      <c r="A39" s="21">
        <v>51110017</v>
      </c>
      <c r="B39" s="27" t="s">
        <v>31</v>
      </c>
      <c r="C39" s="25">
        <f t="shared" si="1"/>
        <v>629.3000000000001</v>
      </c>
    </row>
    <row r="40" spans="1:3" ht="11.25">
      <c r="A40" s="21">
        <v>51110018</v>
      </c>
      <c r="B40" s="27" t="s">
        <v>31</v>
      </c>
      <c r="C40" s="25">
        <f t="shared" si="1"/>
        <v>629.3000000000001</v>
      </c>
    </row>
    <row r="41" spans="1:3" ht="11.25">
      <c r="A41" s="21">
        <v>51110019</v>
      </c>
      <c r="B41" s="27" t="s">
        <v>31</v>
      </c>
      <c r="C41" s="25">
        <f t="shared" si="1"/>
        <v>629.3000000000001</v>
      </c>
    </row>
    <row r="42" spans="1:3" ht="11.25">
      <c r="A42" s="21">
        <v>51110020</v>
      </c>
      <c r="B42" s="27" t="s">
        <v>31</v>
      </c>
      <c r="C42" s="25">
        <f t="shared" si="1"/>
        <v>629.3000000000001</v>
      </c>
    </row>
    <row r="43" spans="1:3" ht="11.25">
      <c r="A43" s="21">
        <v>51110021</v>
      </c>
      <c r="B43" s="27" t="s">
        <v>31</v>
      </c>
      <c r="C43" s="25">
        <f t="shared" si="1"/>
        <v>629.3000000000001</v>
      </c>
    </row>
    <row r="44" spans="1:3" ht="11.25">
      <c r="A44" s="21">
        <v>51110022</v>
      </c>
      <c r="B44" s="27" t="s">
        <v>32</v>
      </c>
      <c r="C44" s="25">
        <f>899-172.31-89.9</f>
        <v>636.7900000000001</v>
      </c>
    </row>
    <row r="45" spans="1:3" ht="11.25">
      <c r="A45" s="21">
        <v>51110023</v>
      </c>
      <c r="B45" s="27" t="s">
        <v>32</v>
      </c>
      <c r="C45" s="25">
        <f>+C44</f>
        <v>636.7900000000001</v>
      </c>
    </row>
    <row r="46" spans="1:3" ht="11.25">
      <c r="A46" s="26">
        <v>511130001</v>
      </c>
      <c r="B46" s="27" t="s">
        <v>33</v>
      </c>
      <c r="C46" s="25">
        <f>3944-690.2-394.4</f>
        <v>2859.4</v>
      </c>
    </row>
    <row r="47" spans="1:3" ht="11.25">
      <c r="A47" s="26">
        <v>511140001</v>
      </c>
      <c r="B47" s="27" t="s">
        <v>34</v>
      </c>
      <c r="C47" s="25">
        <f>1800-255-180</f>
        <v>1365</v>
      </c>
    </row>
    <row r="48" spans="1:3" ht="11.25">
      <c r="A48" s="26">
        <v>51130012</v>
      </c>
      <c r="B48" s="27" t="s">
        <v>35</v>
      </c>
      <c r="C48" s="25">
        <f>3770-377-377</f>
        <v>3016</v>
      </c>
    </row>
    <row r="49" spans="1:3" ht="11.25">
      <c r="A49" s="26">
        <v>51130013</v>
      </c>
      <c r="B49" s="27" t="s">
        <v>35</v>
      </c>
      <c r="C49" s="25">
        <f>+C48</f>
        <v>3016</v>
      </c>
    </row>
    <row r="50" spans="1:3" ht="11.25">
      <c r="A50" s="26">
        <v>51130014</v>
      </c>
      <c r="B50" s="27" t="s">
        <v>35</v>
      </c>
      <c r="C50" s="25">
        <f>3770-377-377</f>
        <v>3016</v>
      </c>
    </row>
    <row r="51" spans="1:3" ht="11.25">
      <c r="A51" s="26">
        <v>511150001</v>
      </c>
      <c r="B51" s="27" t="s">
        <v>36</v>
      </c>
      <c r="C51" s="25">
        <f>3784.08-378.41-378.41</f>
        <v>3027.26</v>
      </c>
    </row>
    <row r="52" spans="1:3" ht="11.25">
      <c r="A52" s="21">
        <v>51120002</v>
      </c>
      <c r="B52" s="27" t="s">
        <v>37</v>
      </c>
      <c r="C52" s="25">
        <f>2499-249.9-249.9</f>
        <v>1999.1999999999998</v>
      </c>
    </row>
    <row r="53" spans="1:3" ht="11.25">
      <c r="A53" s="26">
        <v>511160001</v>
      </c>
      <c r="B53" s="27" t="s">
        <v>38</v>
      </c>
      <c r="C53" s="25">
        <f>12398-1239.8-1239.8</f>
        <v>9918.400000000001</v>
      </c>
    </row>
    <row r="54" spans="1:3" ht="11.25">
      <c r="A54" s="21">
        <v>51190008</v>
      </c>
      <c r="B54" s="27" t="s">
        <v>39</v>
      </c>
      <c r="C54" s="25">
        <f>4060-406-406</f>
        <v>3248</v>
      </c>
    </row>
    <row r="55" spans="1:3" ht="11.25">
      <c r="A55" s="26">
        <v>511170001</v>
      </c>
      <c r="B55" s="27" t="s">
        <v>40</v>
      </c>
      <c r="C55" s="25">
        <f>1948.8-194.88-194.88</f>
        <v>1559.04</v>
      </c>
    </row>
    <row r="56" spans="1:3" ht="11.25">
      <c r="A56" s="26">
        <v>511170002</v>
      </c>
      <c r="B56" s="27" t="s">
        <v>40</v>
      </c>
      <c r="C56" s="25">
        <f aca="true" t="shared" si="2" ref="C56:C64">1948.8-194.88-194.88</f>
        <v>1559.04</v>
      </c>
    </row>
    <row r="57" spans="1:3" ht="11.25">
      <c r="A57" s="26">
        <v>511170003</v>
      </c>
      <c r="B57" s="27" t="s">
        <v>40</v>
      </c>
      <c r="C57" s="25">
        <f t="shared" si="2"/>
        <v>1559.04</v>
      </c>
    </row>
    <row r="58" spans="1:3" ht="11.25">
      <c r="A58" s="26">
        <v>511170004</v>
      </c>
      <c r="B58" s="27" t="s">
        <v>40</v>
      </c>
      <c r="C58" s="25">
        <f t="shared" si="2"/>
        <v>1559.04</v>
      </c>
    </row>
    <row r="59" spans="1:3" ht="11.25">
      <c r="A59" s="26">
        <v>511170005</v>
      </c>
      <c r="B59" s="27" t="s">
        <v>40</v>
      </c>
      <c r="C59" s="25">
        <f t="shared" si="2"/>
        <v>1559.04</v>
      </c>
    </row>
    <row r="60" spans="1:3" ht="11.25">
      <c r="A60" s="26">
        <v>511170006</v>
      </c>
      <c r="B60" s="27" t="s">
        <v>40</v>
      </c>
      <c r="C60" s="25">
        <f t="shared" si="2"/>
        <v>1559.04</v>
      </c>
    </row>
    <row r="61" spans="1:3" ht="11.25">
      <c r="A61" s="26">
        <v>511170007</v>
      </c>
      <c r="B61" s="27" t="s">
        <v>40</v>
      </c>
      <c r="C61" s="25">
        <f t="shared" si="2"/>
        <v>1559.04</v>
      </c>
    </row>
    <row r="62" spans="1:3" ht="11.25">
      <c r="A62" s="26">
        <v>511170008</v>
      </c>
      <c r="B62" s="27" t="s">
        <v>40</v>
      </c>
      <c r="C62" s="25">
        <f t="shared" si="2"/>
        <v>1559.04</v>
      </c>
    </row>
    <row r="63" spans="1:3" ht="11.25">
      <c r="A63" s="26">
        <v>511170009</v>
      </c>
      <c r="B63" s="27" t="s">
        <v>40</v>
      </c>
      <c r="C63" s="25">
        <f t="shared" si="2"/>
        <v>1559.04</v>
      </c>
    </row>
    <row r="64" spans="1:3" ht="11.25">
      <c r="A64" s="26">
        <v>511170010</v>
      </c>
      <c r="B64" s="27" t="s">
        <v>40</v>
      </c>
      <c r="C64" s="25">
        <f t="shared" si="2"/>
        <v>1559.04</v>
      </c>
    </row>
    <row r="65" spans="1:3" ht="11.25">
      <c r="A65" s="26">
        <v>511180001</v>
      </c>
      <c r="B65" s="27" t="s">
        <v>41</v>
      </c>
      <c r="C65" s="25">
        <f>6199.01-361.61-619.9</f>
        <v>5217.500000000001</v>
      </c>
    </row>
    <row r="66" spans="1:3" ht="11.25">
      <c r="A66" s="21">
        <v>51120003</v>
      </c>
      <c r="B66" s="27" t="s">
        <v>42</v>
      </c>
      <c r="C66" s="8">
        <f>999-74.93</f>
        <v>924.0699999999999</v>
      </c>
    </row>
    <row r="67" spans="1:3" ht="11.25">
      <c r="A67" s="21">
        <v>51120004</v>
      </c>
      <c r="B67" s="27" t="s">
        <v>42</v>
      </c>
      <c r="C67" s="8">
        <f>999-74.93</f>
        <v>924.0699999999999</v>
      </c>
    </row>
    <row r="68" spans="1:3" ht="11.25">
      <c r="A68" s="21">
        <v>51180002</v>
      </c>
      <c r="B68" s="24" t="s">
        <v>43</v>
      </c>
      <c r="C68" s="8">
        <f>990-74.25</f>
        <v>915.75</v>
      </c>
    </row>
    <row r="69" spans="1:3" ht="11.25">
      <c r="A69" s="21">
        <v>51190001</v>
      </c>
      <c r="B69" s="24" t="s">
        <v>44</v>
      </c>
      <c r="C69" s="8">
        <f>3990-299.25</f>
        <v>3690.75</v>
      </c>
    </row>
    <row r="70" spans="1:3" ht="11.25">
      <c r="A70" s="21">
        <v>51110024</v>
      </c>
      <c r="B70" s="27" t="s">
        <v>45</v>
      </c>
      <c r="C70" s="8">
        <f aca="true" t="shared" si="3" ref="C70:C75">638-47.85</f>
        <v>590.15</v>
      </c>
    </row>
    <row r="71" spans="1:3" ht="11.25">
      <c r="A71" s="21">
        <v>51110025</v>
      </c>
      <c r="B71" s="27" t="s">
        <v>45</v>
      </c>
      <c r="C71" s="8">
        <f t="shared" si="3"/>
        <v>590.15</v>
      </c>
    </row>
    <row r="72" spans="1:3" ht="11.25">
      <c r="A72" s="21">
        <v>51110026</v>
      </c>
      <c r="B72" s="27" t="s">
        <v>45</v>
      </c>
      <c r="C72" s="8">
        <f t="shared" si="3"/>
        <v>590.15</v>
      </c>
    </row>
    <row r="73" spans="1:3" ht="11.25">
      <c r="A73" s="21">
        <v>51110027</v>
      </c>
      <c r="B73" s="27" t="s">
        <v>45</v>
      </c>
      <c r="C73" s="8">
        <f t="shared" si="3"/>
        <v>590.15</v>
      </c>
    </row>
    <row r="74" spans="1:3" ht="11.25">
      <c r="A74" s="21">
        <v>51110028</v>
      </c>
      <c r="B74" s="27" t="s">
        <v>45</v>
      </c>
      <c r="C74" s="8">
        <f t="shared" si="3"/>
        <v>590.15</v>
      </c>
    </row>
    <row r="75" spans="1:3" ht="11.25">
      <c r="A75" s="21">
        <v>51110029</v>
      </c>
      <c r="B75" s="27" t="s">
        <v>45</v>
      </c>
      <c r="C75" s="8">
        <f t="shared" si="3"/>
        <v>590.15</v>
      </c>
    </row>
    <row r="76" spans="1:3" ht="11.25">
      <c r="A76" s="26">
        <v>51130015</v>
      </c>
      <c r="B76" s="27" t="s">
        <v>46</v>
      </c>
      <c r="C76" s="8">
        <f>3944-295.8</f>
        <v>3648.2</v>
      </c>
    </row>
    <row r="77" spans="1:3" ht="11.25">
      <c r="A77" s="21">
        <v>51120005</v>
      </c>
      <c r="B77" s="27" t="s">
        <v>47</v>
      </c>
      <c r="C77" s="8">
        <f>999-66.6</f>
        <v>932.4</v>
      </c>
    </row>
    <row r="78" spans="1:3" ht="11.25">
      <c r="A78" s="21">
        <v>51120006</v>
      </c>
      <c r="B78" s="27" t="s">
        <v>47</v>
      </c>
      <c r="C78" s="8">
        <f>999-66.6</f>
        <v>932.4</v>
      </c>
    </row>
    <row r="79" spans="1:3" ht="11.25">
      <c r="A79" s="21">
        <v>51200001</v>
      </c>
      <c r="B79" s="27" t="s">
        <v>48</v>
      </c>
      <c r="C79" s="8">
        <f>5599-46.66</f>
        <v>5552.34</v>
      </c>
    </row>
    <row r="80" spans="1:3" ht="11.25">
      <c r="A80" s="21">
        <v>51910001</v>
      </c>
      <c r="B80" s="27" t="s">
        <v>49</v>
      </c>
      <c r="C80" s="8">
        <v>999</v>
      </c>
    </row>
    <row r="81" spans="1:3" ht="11.25">
      <c r="A81" s="26">
        <v>51510001</v>
      </c>
      <c r="B81" s="27" t="s">
        <v>50</v>
      </c>
      <c r="C81" s="8">
        <f>7400-962</f>
        <v>6438</v>
      </c>
    </row>
    <row r="82" spans="1:3" ht="11.25">
      <c r="A82" s="26">
        <v>51520001</v>
      </c>
      <c r="B82" s="27" t="s">
        <v>51</v>
      </c>
      <c r="C82" s="8">
        <f>45485-6820.72</f>
        <v>38664.28</v>
      </c>
    </row>
    <row r="83" spans="1:3" ht="11.25">
      <c r="A83" s="26">
        <v>51530001</v>
      </c>
      <c r="B83" s="27" t="s">
        <v>52</v>
      </c>
      <c r="C83" s="8">
        <f>38329.5-5749.43</f>
        <v>32580.07</v>
      </c>
    </row>
    <row r="84" spans="1:3" ht="11.25">
      <c r="A84" s="28">
        <v>51540001</v>
      </c>
      <c r="B84" s="29" t="s">
        <v>53</v>
      </c>
      <c r="C84" s="8">
        <f>13410-2011.5</f>
        <v>11398.5</v>
      </c>
    </row>
    <row r="85" spans="1:3" ht="11.25">
      <c r="A85" s="28">
        <v>51510002</v>
      </c>
      <c r="B85" s="27" t="s">
        <v>54</v>
      </c>
      <c r="C85" s="8">
        <f>13947.7-2092.16</f>
        <v>11855.54</v>
      </c>
    </row>
    <row r="86" spans="1:3" ht="11.25">
      <c r="A86" s="28">
        <v>51510003</v>
      </c>
      <c r="B86" s="27" t="s">
        <v>55</v>
      </c>
      <c r="C86" s="8">
        <f>17410-2437.4</f>
        <v>14972.6</v>
      </c>
    </row>
    <row r="87" spans="1:3" ht="11.25">
      <c r="A87" s="28">
        <v>51510004</v>
      </c>
      <c r="B87" s="27" t="s">
        <v>55</v>
      </c>
      <c r="C87" s="8">
        <f>17410-2437.4</f>
        <v>14972.6</v>
      </c>
    </row>
    <row r="88" spans="1:3" ht="11.25">
      <c r="A88" s="28">
        <v>51510005</v>
      </c>
      <c r="B88" s="27" t="s">
        <v>56</v>
      </c>
      <c r="C88" s="8">
        <f>8990-899</f>
        <v>8091</v>
      </c>
    </row>
    <row r="89" spans="1:3" ht="11.25">
      <c r="A89" s="28">
        <v>51510006</v>
      </c>
      <c r="B89" s="27" t="s">
        <v>57</v>
      </c>
      <c r="C89" s="8">
        <f>8990-899</f>
        <v>8091</v>
      </c>
    </row>
    <row r="90" spans="1:3" ht="11.25">
      <c r="A90" s="28">
        <v>51510007</v>
      </c>
      <c r="B90" s="27" t="s">
        <v>57</v>
      </c>
      <c r="C90" s="8">
        <f>8990-899</f>
        <v>8091</v>
      </c>
    </row>
    <row r="91" spans="1:3" ht="11.25">
      <c r="A91" s="28">
        <v>51550001</v>
      </c>
      <c r="B91" s="27" t="s">
        <v>58</v>
      </c>
      <c r="C91" s="8">
        <f>1169.1-116.91</f>
        <v>1052.1899999999998</v>
      </c>
    </row>
    <row r="92" spans="1:3" ht="11.25">
      <c r="A92" s="28">
        <v>51560001</v>
      </c>
      <c r="B92" s="27" t="s">
        <v>59</v>
      </c>
      <c r="C92" s="8">
        <f>4900-490</f>
        <v>4410</v>
      </c>
    </row>
    <row r="93" spans="1:3" ht="11.25">
      <c r="A93" s="28">
        <v>51510008</v>
      </c>
      <c r="B93" s="27" t="s">
        <v>60</v>
      </c>
      <c r="C93" s="8">
        <f>8800-880</f>
        <v>7920</v>
      </c>
    </row>
    <row r="94" spans="1:3" ht="11.25">
      <c r="A94" s="28">
        <v>51570001</v>
      </c>
      <c r="B94" s="27" t="s">
        <v>61</v>
      </c>
      <c r="C94" s="8">
        <f>13685-1368.5</f>
        <v>12316.5</v>
      </c>
    </row>
    <row r="95" spans="1:3" ht="11.25">
      <c r="A95" s="28">
        <v>51580001</v>
      </c>
      <c r="B95" s="27" t="s">
        <v>62</v>
      </c>
      <c r="C95" s="8">
        <f>2200-220</f>
        <v>1980</v>
      </c>
    </row>
    <row r="96" spans="1:3" ht="11.25">
      <c r="A96" s="28">
        <v>51550002</v>
      </c>
      <c r="B96" s="27" t="s">
        <v>63</v>
      </c>
      <c r="C96" s="8">
        <f>899.1-89.9</f>
        <v>809.2</v>
      </c>
    </row>
    <row r="97" spans="1:3" ht="11.25">
      <c r="A97" s="28">
        <v>51510009</v>
      </c>
      <c r="B97" s="27" t="s">
        <v>64</v>
      </c>
      <c r="C97" s="8">
        <f>9315.02-931.5</f>
        <v>8383.52</v>
      </c>
    </row>
    <row r="98" spans="1:3" ht="11.25">
      <c r="A98" s="28">
        <v>51540002</v>
      </c>
      <c r="B98" s="29" t="s">
        <v>65</v>
      </c>
      <c r="C98" s="8">
        <f>11500-1150</f>
        <v>10350</v>
      </c>
    </row>
    <row r="99" spans="1:3" ht="11.25">
      <c r="A99" s="28">
        <v>51510010</v>
      </c>
      <c r="B99" s="27" t="s">
        <v>66</v>
      </c>
      <c r="C99" s="8">
        <f>8000-800</f>
        <v>7200</v>
      </c>
    </row>
    <row r="100" spans="1:3" ht="11.25">
      <c r="A100" s="28">
        <v>51510011</v>
      </c>
      <c r="B100" s="27" t="s">
        <v>66</v>
      </c>
      <c r="C100" s="8">
        <f>8000-800</f>
        <v>7200</v>
      </c>
    </row>
    <row r="101" spans="1:3" ht="11.25">
      <c r="A101" s="28">
        <v>51580002</v>
      </c>
      <c r="B101" s="27" t="s">
        <v>67</v>
      </c>
      <c r="C101" s="8">
        <f>1650-165</f>
        <v>1485</v>
      </c>
    </row>
    <row r="102" spans="1:3" ht="11.25">
      <c r="A102" s="28">
        <v>51590001</v>
      </c>
      <c r="B102" s="27" t="s">
        <v>68</v>
      </c>
      <c r="C102" s="8">
        <f>1700-170</f>
        <v>1530</v>
      </c>
    </row>
    <row r="103" spans="1:3" ht="11.25">
      <c r="A103" s="28">
        <v>51560002</v>
      </c>
      <c r="B103" s="27" t="s">
        <v>69</v>
      </c>
      <c r="C103" s="8">
        <f>4400-440</f>
        <v>3960</v>
      </c>
    </row>
    <row r="104" spans="1:3" ht="11.25">
      <c r="A104" s="28">
        <v>51570002</v>
      </c>
      <c r="B104" s="27" t="s">
        <v>70</v>
      </c>
      <c r="C104" s="8">
        <f>10000-10000</f>
        <v>0</v>
      </c>
    </row>
    <row r="105" spans="1:3" ht="11.25">
      <c r="A105" s="28">
        <v>51570003</v>
      </c>
      <c r="B105" s="27" t="s">
        <v>70</v>
      </c>
      <c r="C105" s="8">
        <f>10000-10000</f>
        <v>0</v>
      </c>
    </row>
    <row r="106" spans="1:3" ht="11.25">
      <c r="A106" s="28">
        <v>51510012</v>
      </c>
      <c r="B106" s="27" t="s">
        <v>71</v>
      </c>
      <c r="C106" s="8">
        <f>10920-10920</f>
        <v>0</v>
      </c>
    </row>
    <row r="107" spans="1:3" ht="11.25">
      <c r="A107" s="28">
        <v>51510013</v>
      </c>
      <c r="B107" s="27" t="s">
        <v>71</v>
      </c>
      <c r="C107" s="8">
        <f>10920-10920</f>
        <v>0</v>
      </c>
    </row>
    <row r="108" spans="1:3" ht="11.25">
      <c r="A108" s="28">
        <v>51540003</v>
      </c>
      <c r="B108" s="29" t="s">
        <v>72</v>
      </c>
      <c r="C108" s="8">
        <f>11900-11900</f>
        <v>0</v>
      </c>
    </row>
    <row r="109" spans="1:3" ht="11.25">
      <c r="A109" s="28">
        <v>51510014</v>
      </c>
      <c r="B109" s="27" t="s">
        <v>73</v>
      </c>
      <c r="C109" s="8">
        <f>13500-13500</f>
        <v>0</v>
      </c>
    </row>
    <row r="110" spans="1:3" ht="11.25">
      <c r="A110" s="28">
        <v>51510015</v>
      </c>
      <c r="B110" s="27" t="s">
        <v>74</v>
      </c>
      <c r="C110" s="8">
        <f>15260-13352.5-1907.5</f>
        <v>0</v>
      </c>
    </row>
    <row r="111" spans="1:3" ht="11.25">
      <c r="A111" s="28">
        <v>51540004</v>
      </c>
      <c r="B111" s="29" t="s">
        <v>75</v>
      </c>
      <c r="C111" s="8">
        <f>12136.6-12136.6</f>
        <v>0</v>
      </c>
    </row>
    <row r="112" spans="1:3" ht="11.25">
      <c r="A112" s="28">
        <v>51510016</v>
      </c>
      <c r="B112" s="27" t="s">
        <v>76</v>
      </c>
      <c r="C112" s="8">
        <f>(63431.7/3)-15857.93-5285.97</f>
        <v>0</v>
      </c>
    </row>
    <row r="113" spans="1:3" ht="11.25">
      <c r="A113" s="28">
        <v>51510017</v>
      </c>
      <c r="B113" s="27" t="s">
        <v>76</v>
      </c>
      <c r="C113" s="8">
        <f>+C112</f>
        <v>0</v>
      </c>
    </row>
    <row r="114" spans="1:3" ht="11.25">
      <c r="A114" s="28">
        <v>51510018</v>
      </c>
      <c r="B114" s="27" t="s">
        <v>76</v>
      </c>
      <c r="C114" s="8">
        <f>21143.9-15857.92-5285.98</f>
        <v>0</v>
      </c>
    </row>
    <row r="115" spans="1:3" ht="11.25">
      <c r="A115" s="28">
        <v>51540005</v>
      </c>
      <c r="B115" s="29" t="s">
        <v>77</v>
      </c>
      <c r="C115" s="8">
        <f>11999-8099.33-3599.7</f>
        <v>299.97000000000025</v>
      </c>
    </row>
    <row r="116" spans="1:3" ht="11.25">
      <c r="A116" s="28">
        <v>51580003</v>
      </c>
      <c r="B116" s="27" t="s">
        <v>78</v>
      </c>
      <c r="C116" s="8">
        <f>990-618.75-297</f>
        <v>74.25</v>
      </c>
    </row>
    <row r="117" spans="1:3" ht="11.25">
      <c r="A117" s="28">
        <v>51560003</v>
      </c>
      <c r="B117" s="27" t="s">
        <v>79</v>
      </c>
      <c r="C117" s="8">
        <f>4582-2749.2-1374.6</f>
        <v>458.2000000000003</v>
      </c>
    </row>
    <row r="118" spans="1:3" ht="11.25">
      <c r="A118" s="28">
        <v>51510019</v>
      </c>
      <c r="B118" s="27" t="s">
        <v>80</v>
      </c>
      <c r="C118" s="8">
        <f>(+(45056.48-1616.51)/3)-8688-4344</f>
        <v>1447.9899999999998</v>
      </c>
    </row>
    <row r="119" spans="1:3" ht="11.25">
      <c r="A119" s="28">
        <v>51510020</v>
      </c>
      <c r="B119" s="27" t="s">
        <v>80</v>
      </c>
      <c r="C119" s="8">
        <f>+C118</f>
        <v>1447.9899999999998</v>
      </c>
    </row>
    <row r="120" spans="1:3" ht="11.25">
      <c r="A120" s="28">
        <v>51510021</v>
      </c>
      <c r="B120" s="27" t="s">
        <v>80</v>
      </c>
      <c r="C120" s="8">
        <f>14479.99-8687.99-4343.99</f>
        <v>1448.0100000000002</v>
      </c>
    </row>
    <row r="121" spans="1:3" ht="11.25">
      <c r="A121" s="28">
        <v>51590002</v>
      </c>
      <c r="B121" s="27" t="s">
        <v>81</v>
      </c>
      <c r="C121" s="8">
        <f>1616.51-969.9-484.95</f>
        <v>161.66000000000003</v>
      </c>
    </row>
    <row r="122" spans="1:3" ht="11.25">
      <c r="A122" s="28">
        <v>51540006</v>
      </c>
      <c r="B122" s="29" t="s">
        <v>82</v>
      </c>
      <c r="C122" s="8">
        <f>16523-9913.8-4956.9</f>
        <v>1652.300000000001</v>
      </c>
    </row>
    <row r="123" spans="1:3" ht="11.25">
      <c r="A123" s="28">
        <v>51510022</v>
      </c>
      <c r="B123" s="27" t="s">
        <v>83</v>
      </c>
      <c r="C123" s="8">
        <f>6870-4122-2061</f>
        <v>687</v>
      </c>
    </row>
    <row r="124" spans="1:3" ht="11.25">
      <c r="A124" s="26">
        <v>51510023</v>
      </c>
      <c r="B124" s="27" t="s">
        <v>84</v>
      </c>
      <c r="C124" s="8">
        <f>6870-4122-2061</f>
        <v>687</v>
      </c>
    </row>
    <row r="125" spans="1:3" ht="11.25">
      <c r="A125" s="26">
        <v>51510001</v>
      </c>
      <c r="B125" s="27" t="s">
        <v>85</v>
      </c>
      <c r="C125" s="8">
        <f>1800-1035-540</f>
        <v>225</v>
      </c>
    </row>
    <row r="126" spans="1:3" ht="11.25">
      <c r="A126" s="26">
        <v>51510024</v>
      </c>
      <c r="B126" s="27" t="s">
        <v>86</v>
      </c>
      <c r="C126" s="8">
        <f>14992.01-8245.6-4497.61</f>
        <v>2248.8</v>
      </c>
    </row>
    <row r="127" spans="1:3" ht="11.25">
      <c r="A127" s="26">
        <v>51560004</v>
      </c>
      <c r="B127" s="27" t="s">
        <v>87</v>
      </c>
      <c r="C127" s="8">
        <f>3016-1583.4-904.8</f>
        <v>527.8</v>
      </c>
    </row>
    <row r="128" spans="1:3" ht="11.25">
      <c r="A128" s="26">
        <v>51510025</v>
      </c>
      <c r="B128" s="27" t="s">
        <v>88</v>
      </c>
      <c r="C128" s="8">
        <f>(33380/2)-5007-5007</f>
        <v>6676</v>
      </c>
    </row>
    <row r="129" spans="1:3" ht="11.25">
      <c r="A129" s="26">
        <v>51510026</v>
      </c>
      <c r="B129" s="27" t="s">
        <v>88</v>
      </c>
      <c r="C129" s="8">
        <f>+C128</f>
        <v>6676</v>
      </c>
    </row>
    <row r="130" spans="1:3" ht="11.25">
      <c r="A130" s="26">
        <v>51510027</v>
      </c>
      <c r="B130" s="27" t="s">
        <v>89</v>
      </c>
      <c r="C130" s="8">
        <f>16690-5007-5007</f>
        <v>6676</v>
      </c>
    </row>
    <row r="131" spans="1:3" ht="11.25">
      <c r="A131" s="26">
        <v>51510002</v>
      </c>
      <c r="B131" s="27" t="s">
        <v>90</v>
      </c>
      <c r="C131" s="8">
        <f>1680-504-504</f>
        <v>672</v>
      </c>
    </row>
    <row r="132" spans="1:3" ht="11.25">
      <c r="A132" s="26">
        <v>51510028</v>
      </c>
      <c r="B132" s="27" t="s">
        <v>91</v>
      </c>
      <c r="C132" s="8">
        <f>21300.5-6390.15-6390.15</f>
        <v>8520.2</v>
      </c>
    </row>
    <row r="133" spans="1:3" ht="11.25">
      <c r="A133" s="26">
        <v>51580004</v>
      </c>
      <c r="B133" s="27" t="s">
        <v>92</v>
      </c>
      <c r="C133" s="8">
        <f>1250.01-375-375</f>
        <v>500.01</v>
      </c>
    </row>
    <row r="134" spans="1:3" ht="11.25">
      <c r="A134" s="26">
        <v>51580005</v>
      </c>
      <c r="B134" s="27" t="s">
        <v>92</v>
      </c>
      <c r="C134" s="8">
        <f>1250-375-375</f>
        <v>500</v>
      </c>
    </row>
    <row r="135" spans="1:3" ht="11.25">
      <c r="A135" s="26">
        <v>51580006</v>
      </c>
      <c r="B135" s="27" t="s">
        <v>92</v>
      </c>
      <c r="C135" s="8">
        <f>1250-375-375</f>
        <v>500</v>
      </c>
    </row>
    <row r="136" spans="1:3" ht="11.25">
      <c r="A136" s="26">
        <v>515110001</v>
      </c>
      <c r="B136" s="27" t="s">
        <v>93</v>
      </c>
      <c r="C136" s="8">
        <f>1300-390-390</f>
        <v>520</v>
      </c>
    </row>
    <row r="137" spans="1:3" ht="11.25">
      <c r="A137" s="26">
        <v>515110002</v>
      </c>
      <c r="B137" s="27" t="s">
        <v>93</v>
      </c>
      <c r="C137" s="8">
        <f>1300-390-390</f>
        <v>520</v>
      </c>
    </row>
    <row r="138" spans="1:3" ht="11.25">
      <c r="A138" s="26">
        <v>515110003</v>
      </c>
      <c r="B138" s="27" t="s">
        <v>93</v>
      </c>
      <c r="C138" s="8">
        <f>1300-390-390</f>
        <v>520</v>
      </c>
    </row>
    <row r="139" spans="1:3" ht="11.25">
      <c r="A139" s="26">
        <v>51510029</v>
      </c>
      <c r="B139" s="27" t="s">
        <v>94</v>
      </c>
      <c r="C139" s="8">
        <f>6751.2-2025.36-2025.36</f>
        <v>2700.4800000000005</v>
      </c>
    </row>
    <row r="140" spans="1:3" ht="11.25">
      <c r="A140" s="26">
        <v>51590003</v>
      </c>
      <c r="B140" s="27" t="s">
        <v>95</v>
      </c>
      <c r="C140" s="8">
        <f>1508-452.4-452.4</f>
        <v>603.1999999999999</v>
      </c>
    </row>
    <row r="141" spans="1:3" ht="11.25">
      <c r="A141" s="26">
        <v>51590004</v>
      </c>
      <c r="B141" s="27" t="s">
        <v>95</v>
      </c>
      <c r="C141" s="8">
        <f>1508-452.4-452.4</f>
        <v>603.1999999999999</v>
      </c>
    </row>
    <row r="142" spans="1:3" ht="11.25">
      <c r="A142" s="26">
        <v>51590005</v>
      </c>
      <c r="B142" s="27" t="s">
        <v>95</v>
      </c>
      <c r="C142" s="8">
        <f>1508-452.4-452.4</f>
        <v>603.1999999999999</v>
      </c>
    </row>
    <row r="143" spans="1:3" ht="11.25">
      <c r="A143" s="26">
        <v>51520002</v>
      </c>
      <c r="B143" s="27" t="s">
        <v>96</v>
      </c>
      <c r="C143" s="8">
        <f>64896-17846.4-19468.8</f>
        <v>27580.8</v>
      </c>
    </row>
    <row r="144" spans="1:3" ht="11.25">
      <c r="A144" s="26">
        <v>51510030</v>
      </c>
      <c r="B144" s="27" t="s">
        <v>97</v>
      </c>
      <c r="C144" s="8">
        <f>22900-4007.5</f>
        <v>18892.5</v>
      </c>
    </row>
    <row r="145" spans="1:3" ht="11.25">
      <c r="A145" s="26">
        <v>515120001</v>
      </c>
      <c r="B145" s="27" t="s">
        <v>98</v>
      </c>
      <c r="C145" s="25">
        <f>5900-737.5</f>
        <v>5162.5</v>
      </c>
    </row>
    <row r="146" spans="1:3" ht="11.25">
      <c r="A146" s="26">
        <v>51560005</v>
      </c>
      <c r="B146" s="27" t="s">
        <v>99</v>
      </c>
      <c r="C146" s="25">
        <f>5576.8-697.1</f>
        <v>4879.7</v>
      </c>
    </row>
    <row r="147" spans="1:3" ht="11.25">
      <c r="A147" s="28">
        <v>51570004</v>
      </c>
      <c r="B147" s="27" t="s">
        <v>100</v>
      </c>
      <c r="C147" s="25">
        <f>7871.76-787.18</f>
        <v>7084.58</v>
      </c>
    </row>
    <row r="148" spans="1:3" ht="11.25">
      <c r="A148" s="26">
        <v>54110001</v>
      </c>
      <c r="B148" s="27" t="s">
        <v>101</v>
      </c>
      <c r="C148" s="25">
        <v>173200</v>
      </c>
    </row>
    <row r="149" spans="1:3" ht="11.25">
      <c r="A149" s="26">
        <v>54120001</v>
      </c>
      <c r="B149" s="27" t="s">
        <v>102</v>
      </c>
      <c r="C149" s="25">
        <f>183700-5600</f>
        <v>178100</v>
      </c>
    </row>
    <row r="150" spans="1:3" ht="11.25">
      <c r="A150" s="26">
        <v>54110002</v>
      </c>
      <c r="B150" s="27" t="s">
        <v>103</v>
      </c>
      <c r="C150" s="25">
        <f>118874-101538.21-17335.79</f>
        <v>0</v>
      </c>
    </row>
    <row r="151" spans="1:3" ht="11.25">
      <c r="A151" s="26">
        <v>54110003</v>
      </c>
      <c r="B151" s="27" t="s">
        <v>104</v>
      </c>
      <c r="C151" s="25">
        <f>142801-95200.67-35700.25</f>
        <v>11900.080000000002</v>
      </c>
    </row>
    <row r="152" spans="1:3" ht="11.25">
      <c r="A152" s="26">
        <v>54120002</v>
      </c>
      <c r="B152" s="27" t="s">
        <v>105</v>
      </c>
      <c r="C152" s="25">
        <f>274900-125995.83-68725</f>
        <v>80179.16999999998</v>
      </c>
    </row>
    <row r="153" spans="1:3" ht="11.25">
      <c r="A153" s="26">
        <v>54120003</v>
      </c>
      <c r="B153" s="27" t="s">
        <v>106</v>
      </c>
      <c r="C153" s="8">
        <f>42800-5350-10700</f>
        <v>26750</v>
      </c>
    </row>
    <row r="154" spans="1:3" ht="11.25">
      <c r="A154" s="26">
        <v>54120004</v>
      </c>
      <c r="B154" s="27" t="s">
        <v>107</v>
      </c>
      <c r="C154" s="8">
        <f>93000-13562.5</f>
        <v>79437.5</v>
      </c>
    </row>
    <row r="155" spans="1:3" ht="11.25">
      <c r="A155" s="7"/>
      <c r="B155" s="10"/>
      <c r="C155" s="8">
        <v>0</v>
      </c>
    </row>
    <row r="156" spans="1:3" ht="11.25">
      <c r="A156" s="7"/>
      <c r="B156" s="2"/>
      <c r="C156" s="8">
        <v>0</v>
      </c>
    </row>
    <row r="157" spans="1:3" ht="11.25">
      <c r="A157" s="11"/>
      <c r="B157" s="12"/>
      <c r="C157" s="14">
        <v>0</v>
      </c>
    </row>
    <row r="158" ht="11.25"/>
    <row r="159" ht="11.25">
      <c r="A159" s="20" t="s">
        <v>10</v>
      </c>
    </row>
  </sheetData>
  <sheetProtection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F15" sqref="F15"/>
    </sheetView>
  </sheetViews>
  <sheetFormatPr defaultColWidth="12" defaultRowHeight="11.25"/>
  <cols>
    <col min="1" max="1" width="13.83203125" style="6" customWidth="1"/>
    <col min="2" max="2" width="80.83203125" style="6" customWidth="1"/>
    <col min="3" max="3" width="39.5" style="6" customWidth="1"/>
    <col min="4" max="16384" width="12" style="6" customWidth="1"/>
  </cols>
  <sheetData>
    <row r="1" spans="1:3" s="1" customFormat="1" ht="34.5" customHeight="1">
      <c r="A1" s="34" t="s">
        <v>109</v>
      </c>
      <c r="B1" s="35"/>
      <c r="C1" s="35"/>
    </row>
    <row r="2" spans="1:3" s="1" customFormat="1" ht="15" customHeight="1">
      <c r="A2" s="37" t="s">
        <v>0</v>
      </c>
      <c r="B2" s="37" t="s">
        <v>1</v>
      </c>
      <c r="C2" s="37" t="s">
        <v>2</v>
      </c>
    </row>
    <row r="3" spans="1:3" ht="11.25">
      <c r="A3" s="31">
        <v>900001</v>
      </c>
      <c r="B3" s="32" t="s">
        <v>4</v>
      </c>
      <c r="C3" s="33">
        <f>SUM(C4:C37)</f>
        <v>0</v>
      </c>
    </row>
    <row r="4" spans="1:3" ht="11.25">
      <c r="A4" s="7"/>
      <c r="B4" s="2"/>
      <c r="C4" s="8">
        <v>0</v>
      </c>
    </row>
    <row r="5" spans="1:3" ht="11.25">
      <c r="A5" s="7"/>
      <c r="B5" s="2"/>
      <c r="C5" s="8">
        <v>0</v>
      </c>
    </row>
    <row r="6" spans="1:3" ht="11.25">
      <c r="A6" s="7"/>
      <c r="B6" s="2"/>
      <c r="C6" s="8">
        <v>0</v>
      </c>
    </row>
    <row r="7" spans="1:3" ht="11.25">
      <c r="A7" s="7"/>
      <c r="B7" s="2"/>
      <c r="C7" s="8">
        <v>0</v>
      </c>
    </row>
    <row r="8" spans="1:3" ht="11.25">
      <c r="A8" s="7"/>
      <c r="B8" s="2"/>
      <c r="C8" s="8">
        <v>0</v>
      </c>
    </row>
    <row r="9" spans="1:3" ht="11.25">
      <c r="A9" s="7"/>
      <c r="B9" s="2"/>
      <c r="C9" s="8">
        <v>0</v>
      </c>
    </row>
    <row r="10" spans="1:3" ht="15.75">
      <c r="A10" s="7"/>
      <c r="B10" s="30" t="s">
        <v>108</v>
      </c>
      <c r="C10" s="8">
        <v>0</v>
      </c>
    </row>
    <row r="11" spans="1:3" ht="11.25">
      <c r="A11" s="7"/>
      <c r="B11" s="2"/>
      <c r="C11" s="8">
        <v>0</v>
      </c>
    </row>
    <row r="12" spans="1:3" ht="11.25">
      <c r="A12" s="7"/>
      <c r="B12" s="2"/>
      <c r="C12" s="8">
        <v>0</v>
      </c>
    </row>
    <row r="13" spans="1:3" ht="11.25">
      <c r="A13" s="7"/>
      <c r="B13" s="2"/>
      <c r="C13" s="8">
        <v>0</v>
      </c>
    </row>
    <row r="14" spans="1:3" ht="11.25">
      <c r="A14" s="7"/>
      <c r="B14" s="2"/>
      <c r="C14" s="8">
        <v>0</v>
      </c>
    </row>
    <row r="15" spans="1:3" ht="11.25">
      <c r="A15" s="7"/>
      <c r="B15" s="2"/>
      <c r="C15" s="8">
        <v>0</v>
      </c>
    </row>
    <row r="16" spans="1:3" ht="11.25">
      <c r="A16" s="7"/>
      <c r="B16" s="2"/>
      <c r="C16" s="8">
        <v>0</v>
      </c>
    </row>
    <row r="17" spans="1:3" ht="11.25">
      <c r="A17" s="7"/>
      <c r="B17" s="2"/>
      <c r="C17" s="8">
        <v>0</v>
      </c>
    </row>
    <row r="18" spans="1:3" ht="11.25">
      <c r="A18" s="7"/>
      <c r="B18" s="2"/>
      <c r="C18" s="8">
        <v>0</v>
      </c>
    </row>
    <row r="19" spans="1:3" ht="11.25">
      <c r="A19" s="7"/>
      <c r="B19" s="2"/>
      <c r="C19" s="8">
        <v>0</v>
      </c>
    </row>
    <row r="20" spans="1:3" ht="11.25">
      <c r="A20" s="7"/>
      <c r="B20" s="2"/>
      <c r="C20" s="8">
        <v>0</v>
      </c>
    </row>
    <row r="21" spans="1:3" ht="11.25">
      <c r="A21" s="7"/>
      <c r="B21" s="2"/>
      <c r="C21" s="8">
        <v>0</v>
      </c>
    </row>
    <row r="22" spans="1:3" ht="11.25">
      <c r="A22" s="7"/>
      <c r="B22" s="2"/>
      <c r="C22" s="8">
        <v>0</v>
      </c>
    </row>
    <row r="23" spans="1:3" ht="11.25">
      <c r="A23" s="7"/>
      <c r="B23" s="2"/>
      <c r="C23" s="8">
        <v>0</v>
      </c>
    </row>
    <row r="24" spans="1:3" ht="11.25">
      <c r="A24" s="7"/>
      <c r="B24" s="2"/>
      <c r="C24" s="8">
        <v>0</v>
      </c>
    </row>
    <row r="25" spans="1:3" ht="11.25">
      <c r="A25" s="7"/>
      <c r="B25" s="2"/>
      <c r="C25" s="8">
        <v>0</v>
      </c>
    </row>
    <row r="26" spans="1:3" ht="11.25">
      <c r="A26" s="7"/>
      <c r="B26" s="2"/>
      <c r="C26" s="8">
        <v>0</v>
      </c>
    </row>
    <row r="27" spans="1:3" ht="11.25">
      <c r="A27" s="9"/>
      <c r="B27" s="2"/>
      <c r="C27" s="8">
        <v>0</v>
      </c>
    </row>
    <row r="28" spans="1:3" ht="11.25">
      <c r="A28" s="9"/>
      <c r="B28" s="2"/>
      <c r="C28" s="8">
        <v>0</v>
      </c>
    </row>
    <row r="29" spans="1:3" ht="11.25">
      <c r="A29" s="7"/>
      <c r="B29" s="2"/>
      <c r="C29" s="8">
        <v>0</v>
      </c>
    </row>
    <row r="30" spans="1:3" ht="11.25">
      <c r="A30" s="9"/>
      <c r="B30" s="2"/>
      <c r="C30" s="8">
        <v>0</v>
      </c>
    </row>
    <row r="31" spans="1:3" ht="11.25">
      <c r="A31" s="9"/>
      <c r="B31" s="2"/>
      <c r="C31" s="8">
        <v>0</v>
      </c>
    </row>
    <row r="32" spans="1:3" ht="11.25">
      <c r="A32" s="9"/>
      <c r="B32" s="2"/>
      <c r="C32" s="8">
        <v>0</v>
      </c>
    </row>
    <row r="33" spans="1:3" ht="11.25">
      <c r="A33" s="7"/>
      <c r="B33" s="2"/>
      <c r="C33" s="8">
        <v>0</v>
      </c>
    </row>
    <row r="34" spans="1:3" ht="11.25">
      <c r="A34" s="7"/>
      <c r="B34" s="2"/>
      <c r="C34" s="8">
        <v>0</v>
      </c>
    </row>
    <row r="35" spans="1:3" ht="11.25">
      <c r="A35" s="7"/>
      <c r="B35" s="10"/>
      <c r="C35" s="8">
        <v>0</v>
      </c>
    </row>
    <row r="36" spans="1:3" ht="11.25">
      <c r="A36" s="7"/>
      <c r="B36" s="2"/>
      <c r="C36" s="8">
        <v>0</v>
      </c>
    </row>
    <row r="37" spans="1:3" ht="11.25">
      <c r="A37" s="11"/>
      <c r="B37" s="12"/>
      <c r="C37" s="14">
        <v>0</v>
      </c>
    </row>
    <row r="39" ht="11.25">
      <c r="A39" s="20" t="s">
        <v>10</v>
      </c>
    </row>
  </sheetData>
  <sheetProtection/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I5" sqref="I5"/>
    </sheetView>
  </sheetViews>
  <sheetFormatPr defaultColWidth="12" defaultRowHeight="11.25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 customWidth="1"/>
  </cols>
  <sheetData>
    <row r="1" spans="1:5" s="1" customFormat="1" ht="34.5" customHeight="1">
      <c r="A1" s="34" t="s">
        <v>110</v>
      </c>
      <c r="B1" s="35"/>
      <c r="C1" s="35"/>
      <c r="D1" s="35"/>
      <c r="E1" s="35"/>
    </row>
    <row r="2" spans="1:5" s="1" customFormat="1" ht="15" customHeight="1">
      <c r="A2" s="36" t="s">
        <v>0</v>
      </c>
      <c r="B2" s="36" t="s">
        <v>5</v>
      </c>
      <c r="C2" s="36" t="s">
        <v>6</v>
      </c>
      <c r="D2" s="36" t="s">
        <v>9</v>
      </c>
      <c r="E2" s="36" t="s">
        <v>7</v>
      </c>
    </row>
    <row r="3" spans="1:5" ht="11.25">
      <c r="A3" s="3"/>
      <c r="B3" s="4"/>
      <c r="C3" s="4"/>
      <c r="D3" s="4"/>
      <c r="E3" s="5">
        <v>0</v>
      </c>
    </row>
    <row r="4" spans="1:5" ht="11.25">
      <c r="A4" s="7"/>
      <c r="B4" s="2"/>
      <c r="C4" s="2"/>
      <c r="D4" s="2"/>
      <c r="E4" s="8">
        <v>0</v>
      </c>
    </row>
    <row r="5" spans="1:5" ht="11.25">
      <c r="A5" s="7"/>
      <c r="B5" s="2"/>
      <c r="C5" s="2"/>
      <c r="D5" s="2"/>
      <c r="E5" s="8">
        <v>0</v>
      </c>
    </row>
    <row r="6" spans="1:5" ht="11.25">
      <c r="A6" s="7"/>
      <c r="B6" s="2"/>
      <c r="C6" s="2"/>
      <c r="D6" s="2"/>
      <c r="E6" s="8">
        <v>0</v>
      </c>
    </row>
    <row r="7" spans="1:5" ht="15.75">
      <c r="A7" s="7"/>
      <c r="B7" s="30" t="s">
        <v>108</v>
      </c>
      <c r="C7" s="2"/>
      <c r="D7" s="2"/>
      <c r="E7" s="8">
        <v>0</v>
      </c>
    </row>
    <row r="8" spans="1:5" ht="11.25">
      <c r="A8" s="7"/>
      <c r="B8" s="2"/>
      <c r="C8" s="2"/>
      <c r="D8" s="2"/>
      <c r="E8" s="8">
        <v>0</v>
      </c>
    </row>
    <row r="9" spans="1:5" ht="11.25">
      <c r="A9" s="7"/>
      <c r="B9" s="2"/>
      <c r="C9" s="2"/>
      <c r="D9" s="2"/>
      <c r="E9" s="8">
        <v>0</v>
      </c>
    </row>
    <row r="10" spans="1:5" ht="11.25">
      <c r="A10" s="7"/>
      <c r="B10" s="2"/>
      <c r="C10" s="2"/>
      <c r="D10" s="2"/>
      <c r="E10" s="8">
        <v>0</v>
      </c>
    </row>
    <row r="11" spans="1:5" ht="11.25">
      <c r="A11" s="7"/>
      <c r="B11" s="2"/>
      <c r="C11" s="2"/>
      <c r="D11" s="2"/>
      <c r="E11" s="8">
        <v>0</v>
      </c>
    </row>
    <row r="12" spans="1:5" ht="11.25">
      <c r="A12" s="7"/>
      <c r="B12" s="2"/>
      <c r="C12" s="2"/>
      <c r="D12" s="2"/>
      <c r="E12" s="8">
        <v>0</v>
      </c>
    </row>
    <row r="13" spans="1:5" ht="11.25">
      <c r="A13" s="7"/>
      <c r="B13" s="2"/>
      <c r="C13" s="2"/>
      <c r="D13" s="2"/>
      <c r="E13" s="8">
        <v>0</v>
      </c>
    </row>
    <row r="14" spans="1:5" ht="11.25">
      <c r="A14" s="7"/>
      <c r="B14" s="2"/>
      <c r="C14" s="2"/>
      <c r="D14" s="2"/>
      <c r="E14" s="8">
        <v>0</v>
      </c>
    </row>
    <row r="15" spans="1:5" ht="11.25">
      <c r="A15" s="7"/>
      <c r="B15" s="2"/>
      <c r="C15" s="2"/>
      <c r="D15" s="2"/>
      <c r="E15" s="8">
        <v>0</v>
      </c>
    </row>
    <row r="16" spans="1:5" ht="11.25">
      <c r="A16" s="7"/>
      <c r="B16" s="2"/>
      <c r="C16" s="2"/>
      <c r="D16" s="2"/>
      <c r="E16" s="8">
        <v>0</v>
      </c>
    </row>
    <row r="17" spans="1:5" ht="11.25">
      <c r="A17" s="7"/>
      <c r="B17" s="2"/>
      <c r="C17" s="2"/>
      <c r="D17" s="2"/>
      <c r="E17" s="8">
        <v>0</v>
      </c>
    </row>
    <row r="18" spans="1:5" ht="11.25">
      <c r="A18" s="7"/>
      <c r="B18" s="2"/>
      <c r="C18" s="2"/>
      <c r="D18" s="2"/>
      <c r="E18" s="8">
        <v>0</v>
      </c>
    </row>
    <row r="19" spans="1:5" ht="11.25">
      <c r="A19" s="7"/>
      <c r="B19" s="2"/>
      <c r="C19" s="2"/>
      <c r="D19" s="2"/>
      <c r="E19" s="8">
        <v>0</v>
      </c>
    </row>
    <row r="20" spans="1:5" ht="11.25">
      <c r="A20" s="7"/>
      <c r="B20" s="2"/>
      <c r="C20" s="2"/>
      <c r="D20" s="2"/>
      <c r="E20" s="8">
        <v>0</v>
      </c>
    </row>
    <row r="21" spans="1:5" ht="11.25">
      <c r="A21" s="7"/>
      <c r="B21" s="2"/>
      <c r="C21" s="2"/>
      <c r="D21" s="2"/>
      <c r="E21" s="8">
        <v>0</v>
      </c>
    </row>
    <row r="22" spans="1:5" ht="11.25">
      <c r="A22" s="7"/>
      <c r="B22" s="2"/>
      <c r="C22" s="2"/>
      <c r="D22" s="2"/>
      <c r="E22" s="8">
        <v>0</v>
      </c>
    </row>
    <row r="23" spans="1:5" ht="11.25">
      <c r="A23" s="7"/>
      <c r="B23" s="2"/>
      <c r="C23" s="2"/>
      <c r="D23" s="2"/>
      <c r="E23" s="8">
        <v>0</v>
      </c>
    </row>
    <row r="24" spans="1:5" ht="11.25">
      <c r="A24" s="7"/>
      <c r="B24" s="2"/>
      <c r="C24" s="2"/>
      <c r="D24" s="2"/>
      <c r="E24" s="8">
        <v>0</v>
      </c>
    </row>
    <row r="25" spans="1:5" ht="11.25">
      <c r="A25" s="7"/>
      <c r="B25" s="2"/>
      <c r="C25" s="2"/>
      <c r="D25" s="2"/>
      <c r="E25" s="8">
        <v>0</v>
      </c>
    </row>
    <row r="26" spans="1:5" ht="11.25">
      <c r="A26" s="7"/>
      <c r="B26" s="2"/>
      <c r="C26" s="2"/>
      <c r="D26" s="2"/>
      <c r="E26" s="8">
        <v>0</v>
      </c>
    </row>
    <row r="27" spans="1:5" ht="11.25">
      <c r="A27" s="7"/>
      <c r="B27" s="2"/>
      <c r="C27" s="2"/>
      <c r="D27" s="2"/>
      <c r="E27" s="8">
        <v>0</v>
      </c>
    </row>
    <row r="28" spans="1:5" ht="11.25">
      <c r="A28" s="9"/>
      <c r="B28" s="2"/>
      <c r="C28" s="2"/>
      <c r="D28" s="2"/>
      <c r="E28" s="8">
        <v>0</v>
      </c>
    </row>
    <row r="29" spans="1:5" ht="11.25">
      <c r="A29" s="9"/>
      <c r="B29" s="2"/>
      <c r="C29" s="2"/>
      <c r="D29" s="2"/>
      <c r="E29" s="8">
        <v>0</v>
      </c>
    </row>
    <row r="30" spans="1:5" ht="11.25">
      <c r="A30" s="7"/>
      <c r="B30" s="2"/>
      <c r="C30" s="2"/>
      <c r="D30" s="2"/>
      <c r="E30" s="8">
        <v>0</v>
      </c>
    </row>
    <row r="31" spans="1:5" ht="11.25">
      <c r="A31" s="9"/>
      <c r="B31" s="2"/>
      <c r="C31" s="2"/>
      <c r="D31" s="2"/>
      <c r="E31" s="8">
        <v>0</v>
      </c>
    </row>
    <row r="32" spans="1:5" ht="11.25">
      <c r="A32" s="9"/>
      <c r="B32" s="2"/>
      <c r="C32" s="2"/>
      <c r="D32" s="2"/>
      <c r="E32" s="8">
        <v>0</v>
      </c>
    </row>
    <row r="33" spans="1:5" ht="11.25">
      <c r="A33" s="7"/>
      <c r="B33" s="2"/>
      <c r="C33" s="2"/>
      <c r="D33" s="2"/>
      <c r="E33" s="8">
        <v>0</v>
      </c>
    </row>
    <row r="34" spans="1:5" ht="11.25">
      <c r="A34" s="7"/>
      <c r="B34" s="2"/>
      <c r="C34" s="2"/>
      <c r="D34" s="2"/>
      <c r="E34" s="8">
        <v>0</v>
      </c>
    </row>
    <row r="35" spans="1:5" ht="11.25">
      <c r="A35" s="7"/>
      <c r="B35" s="10"/>
      <c r="C35" s="10"/>
      <c r="D35" s="10"/>
      <c r="E35" s="8">
        <v>0</v>
      </c>
    </row>
    <row r="36" spans="1:5" ht="11.25">
      <c r="A36" s="7"/>
      <c r="B36" s="2"/>
      <c r="C36" s="2"/>
      <c r="D36" s="2"/>
      <c r="E36" s="8">
        <v>0</v>
      </c>
    </row>
    <row r="37" spans="1:5" ht="11.25">
      <c r="A37" s="7"/>
      <c r="B37" s="2"/>
      <c r="C37" s="2"/>
      <c r="D37" s="2"/>
      <c r="E37" s="8">
        <v>0</v>
      </c>
    </row>
    <row r="38" spans="1:5" ht="11.25">
      <c r="A38" s="38">
        <v>900001</v>
      </c>
      <c r="B38" s="39" t="s">
        <v>4</v>
      </c>
      <c r="C38" s="40"/>
      <c r="D38" s="40"/>
      <c r="E38" s="41">
        <f>SUM(E3:E37)</f>
        <v>0</v>
      </c>
    </row>
    <row r="40" ht="11.25">
      <c r="A40" s="20" t="s">
        <v>10</v>
      </c>
    </row>
  </sheetData>
  <sheetProtection/>
  <mergeCells count="1">
    <mergeCell ref="A1:E1"/>
  </mergeCells>
  <dataValidations count="5">
    <dataValidation allowBlank="1" showInputMessage="1" showErrorMessage="1" prompt="Breve explicación del bien." sqref="B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Valor de un peso, excepto en los casos que el ente público los valúe sobre la misma base de los bienes muebles e inmuebles." sqref="E2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I17" sqref="I17"/>
    </sheetView>
  </sheetViews>
  <sheetFormatPr defaultColWidth="12" defaultRowHeight="11.25"/>
  <cols>
    <col min="1" max="1" width="13.83203125" style="6" customWidth="1"/>
    <col min="2" max="2" width="80.83203125" style="6" customWidth="1"/>
    <col min="3" max="3" width="36.33203125" style="6" customWidth="1"/>
    <col min="4" max="16384" width="12" style="6" customWidth="1"/>
  </cols>
  <sheetData>
    <row r="1" spans="1:3" s="1" customFormat="1" ht="34.5" customHeight="1">
      <c r="A1" s="34" t="s">
        <v>111</v>
      </c>
      <c r="B1" s="35"/>
      <c r="C1" s="35"/>
    </row>
    <row r="2" spans="1:3" s="1" customFormat="1" ht="15" customHeight="1">
      <c r="A2" s="36" t="s">
        <v>0</v>
      </c>
      <c r="B2" s="36" t="s">
        <v>5</v>
      </c>
      <c r="C2" s="36" t="s">
        <v>6</v>
      </c>
    </row>
    <row r="3" spans="1:3" ht="11.25">
      <c r="A3" s="3"/>
      <c r="B3" s="4"/>
      <c r="C3" s="15"/>
    </row>
    <row r="4" spans="1:3" ht="11.25">
      <c r="A4" s="7"/>
      <c r="B4" s="2"/>
      <c r="C4" s="16"/>
    </row>
    <row r="5" spans="1:3" ht="11.25">
      <c r="A5" s="7"/>
      <c r="B5" s="2"/>
      <c r="C5" s="16"/>
    </row>
    <row r="6" spans="1:3" ht="11.25">
      <c r="A6" s="7"/>
      <c r="B6" s="2"/>
      <c r="C6" s="16"/>
    </row>
    <row r="7" spans="1:3" ht="11.25">
      <c r="A7" s="7"/>
      <c r="B7" s="2"/>
      <c r="C7" s="16"/>
    </row>
    <row r="8" spans="1:3" ht="15.75">
      <c r="A8" s="7"/>
      <c r="B8" s="30" t="s">
        <v>108</v>
      </c>
      <c r="C8" s="16"/>
    </row>
    <row r="9" spans="1:3" ht="11.25">
      <c r="A9" s="7"/>
      <c r="B9" s="2"/>
      <c r="C9" s="16"/>
    </row>
    <row r="10" spans="1:3" ht="11.25">
      <c r="A10" s="7"/>
      <c r="B10" s="2"/>
      <c r="C10" s="16"/>
    </row>
    <row r="11" spans="1:3" ht="11.25">
      <c r="A11" s="7"/>
      <c r="B11" s="2"/>
      <c r="C11" s="16"/>
    </row>
    <row r="12" spans="1:3" ht="11.25">
      <c r="A12" s="7"/>
      <c r="B12" s="2"/>
      <c r="C12" s="16"/>
    </row>
    <row r="13" spans="1:3" ht="11.25">
      <c r="A13" s="7"/>
      <c r="B13" s="2"/>
      <c r="C13" s="16"/>
    </row>
    <row r="14" spans="1:3" ht="11.25">
      <c r="A14" s="7"/>
      <c r="B14" s="2"/>
      <c r="C14" s="16"/>
    </row>
    <row r="15" spans="1:3" ht="11.25">
      <c r="A15" s="7"/>
      <c r="B15" s="2"/>
      <c r="C15" s="16"/>
    </row>
    <row r="16" spans="1:3" ht="11.25">
      <c r="A16" s="7"/>
      <c r="B16" s="2"/>
      <c r="C16" s="16"/>
    </row>
    <row r="17" spans="1:3" ht="11.25">
      <c r="A17" s="7"/>
      <c r="B17" s="2"/>
      <c r="C17" s="16"/>
    </row>
    <row r="18" spans="1:3" ht="11.25">
      <c r="A18" s="7"/>
      <c r="B18" s="2"/>
      <c r="C18" s="16"/>
    </row>
    <row r="19" spans="1:3" ht="11.25">
      <c r="A19" s="7"/>
      <c r="B19" s="2"/>
      <c r="C19" s="16"/>
    </row>
    <row r="20" spans="1:3" ht="11.25">
      <c r="A20" s="7"/>
      <c r="B20" s="2"/>
      <c r="C20" s="16"/>
    </row>
    <row r="21" spans="1:3" ht="11.25">
      <c r="A21" s="7"/>
      <c r="B21" s="2"/>
      <c r="C21" s="16"/>
    </row>
    <row r="22" spans="1:3" ht="11.25">
      <c r="A22" s="7"/>
      <c r="B22" s="2"/>
      <c r="C22" s="16"/>
    </row>
    <row r="23" spans="1:3" ht="11.25">
      <c r="A23" s="7"/>
      <c r="B23" s="2"/>
      <c r="C23" s="16"/>
    </row>
    <row r="24" spans="1:3" ht="11.25">
      <c r="A24" s="7"/>
      <c r="B24" s="2"/>
      <c r="C24" s="16"/>
    </row>
    <row r="25" spans="1:3" ht="11.25">
      <c r="A25" s="7"/>
      <c r="B25" s="2"/>
      <c r="C25" s="16"/>
    </row>
    <row r="26" spans="1:3" ht="11.25">
      <c r="A26" s="7"/>
      <c r="B26" s="2"/>
      <c r="C26" s="16"/>
    </row>
    <row r="27" spans="1:3" ht="11.25">
      <c r="A27" s="7"/>
      <c r="B27" s="2"/>
      <c r="C27" s="16"/>
    </row>
    <row r="28" spans="1:3" ht="11.25">
      <c r="A28" s="9"/>
      <c r="B28" s="2"/>
      <c r="C28" s="16"/>
    </row>
    <row r="29" spans="1:3" ht="11.25">
      <c r="A29" s="9"/>
      <c r="B29" s="2"/>
      <c r="C29" s="16"/>
    </row>
    <row r="30" spans="1:3" ht="11.25">
      <c r="A30" s="7"/>
      <c r="B30" s="2"/>
      <c r="C30" s="16"/>
    </row>
    <row r="31" spans="1:3" ht="11.25">
      <c r="A31" s="9"/>
      <c r="B31" s="2"/>
      <c r="C31" s="16"/>
    </row>
    <row r="32" spans="1:3" ht="11.25">
      <c r="A32" s="9"/>
      <c r="B32" s="2"/>
      <c r="C32" s="16"/>
    </row>
    <row r="33" spans="1:3" ht="11.25">
      <c r="A33" s="7"/>
      <c r="B33" s="2"/>
      <c r="C33" s="16"/>
    </row>
    <row r="34" spans="1:3" ht="11.25">
      <c r="A34" s="7"/>
      <c r="B34" s="2"/>
      <c r="C34" s="16"/>
    </row>
    <row r="35" spans="1:3" ht="11.25">
      <c r="A35" s="7"/>
      <c r="B35" s="10"/>
      <c r="C35" s="17"/>
    </row>
    <row r="36" spans="1:3" ht="11.25">
      <c r="A36" s="7"/>
      <c r="B36" s="2"/>
      <c r="C36" s="16"/>
    </row>
    <row r="37" spans="1:3" ht="11.25">
      <c r="A37" s="7"/>
      <c r="B37" s="2"/>
      <c r="C37" s="16"/>
    </row>
    <row r="38" spans="1:3" ht="11.25">
      <c r="A38" s="11"/>
      <c r="B38" s="12"/>
      <c r="C38" s="18"/>
    </row>
    <row r="40" ht="11.25">
      <c r="A40" s="20" t="s">
        <v>10</v>
      </c>
    </row>
  </sheetData>
  <sheetProtection/>
  <mergeCells count="1">
    <mergeCell ref="A1:C1"/>
  </mergeCells>
  <dataValidations count="3">
    <dataValidation allowBlank="1" showInputMessage="1" showErrorMessage="1" prompt="Indicar si son muebles o inmuebles." sqref="C2"/>
    <dataValidation allowBlank="1" showInputMessage="1" showErrorMessage="1" prompt="De acuerdo al Catálogo de Bienes Muebles e Inmuebles." sqref="A2"/>
    <dataValidation allowBlank="1" showInputMessage="1" showErrorMessage="1" prompt="Descripción general del bien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dcterms:created xsi:type="dcterms:W3CDTF">2014-10-22T05:35:08Z</dcterms:created>
  <dcterms:modified xsi:type="dcterms:W3CDTF">2017-04-07T19:03:59Z</dcterms:modified>
  <cp:category/>
  <cp:version/>
  <cp:contentType/>
  <cp:contentStatus/>
</cp:coreProperties>
</file>